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05B81BA2-5524-455F-85BB-3C5BD3A155F0}" xr6:coauthVersionLast="33" xr6:coauthVersionMax="33" xr10:uidLastSave="{00000000-0000-0000-0000-000000000000}"/>
  <workbookProtection workbookPassword="CDBE" lockStructure="1"/>
  <bookViews>
    <workbookView showHorizontalScroll="0" showSheetTabs="0" xWindow="0" yWindow="0" windowWidth="24000" windowHeight="9525" tabRatio="968" activeTab="14"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1" guid="{C3481001-D93C-11D1-B18A-444553540000}" maximized="1" windowWidth="796" windowHeight="437" activeSheetId="3"/>
    <customWorkbookView name="Ing. Milan Hoffmann - vlastní pohled" guid="{C3481005-D93C-11D1-B18A-444553540000}" mergeInterval="0" personalView="1" maximized="1" windowWidth="796" windowHeight="437" activeSheetId="3" showComments="commIndAndComment"/>
    <customWorkbookView name="milan.hoffmann - vlastní pohled" guid="{B63A9C9F-CFE4-40C9-8381-5421B247D702}" mergeInterval="0" personalView="1" maximized="1" showHorizontalScroll="0" showSheetTabs="0" windowWidth="1148" windowHeight="718" tabRatio="968" activeSheetId="1" showStatusbar="0"/>
  </customWorkbookViews>
</workbook>
</file>

<file path=xl/calcChain.xml><?xml version="1.0" encoding="utf-8"?>
<calcChain xmlns="http://schemas.openxmlformats.org/spreadsheetml/2006/main">
  <c r="C55" i="16" l="1"/>
  <c r="M55" i="16" s="1"/>
  <c r="C54" i="16"/>
  <c r="C53" i="16"/>
  <c r="M53" i="16" s="1"/>
  <c r="C52" i="16"/>
  <c r="C51" i="16"/>
  <c r="M51" i="16" s="1"/>
  <c r="C50" i="16"/>
  <c r="H50" i="16" s="1"/>
  <c r="C49" i="16"/>
  <c r="M49" i="16" s="1"/>
  <c r="C48" i="16"/>
  <c r="C47" i="16"/>
  <c r="M47" i="16" s="1"/>
  <c r="C46" i="16"/>
  <c r="C45" i="16"/>
  <c r="M45" i="16" s="1"/>
  <c r="C44" i="16"/>
  <c r="C43" i="16"/>
  <c r="M43" i="16" s="1"/>
  <c r="C42" i="16"/>
  <c r="H42" i="16" s="1"/>
  <c r="C41" i="16"/>
  <c r="M41" i="16" s="1"/>
  <c r="C40" i="16"/>
  <c r="C39" i="16"/>
  <c r="M39" i="16" s="1"/>
  <c r="C38" i="16"/>
  <c r="C37" i="16"/>
  <c r="M37" i="16" s="1"/>
  <c r="C36" i="16"/>
  <c r="C35" i="16"/>
  <c r="M35" i="16" s="1"/>
  <c r="C34" i="16"/>
  <c r="H34" i="16" s="1"/>
  <c r="C33" i="16"/>
  <c r="M33" i="16" s="1"/>
  <c r="C32" i="16"/>
  <c r="C31" i="16"/>
  <c r="M31" i="16" s="1"/>
  <c r="C30" i="16"/>
  <c r="H30" i="16" s="1"/>
  <c r="C29" i="16"/>
  <c r="M29" i="16" s="1"/>
  <c r="C28" i="16"/>
  <c r="C27" i="16"/>
  <c r="M27" i="16" s="1"/>
  <c r="C26" i="16"/>
  <c r="C25" i="16"/>
  <c r="M25" i="16" s="1"/>
  <c r="C24" i="16"/>
  <c r="C23" i="16"/>
  <c r="M23" i="16" s="1"/>
  <c r="C22" i="16"/>
  <c r="H22" i="16" s="1"/>
  <c r="C21" i="16"/>
  <c r="M21" i="16" s="1"/>
  <c r="C20" i="16"/>
  <c r="C19" i="16"/>
  <c r="M19" i="16" s="1"/>
  <c r="C18" i="16"/>
  <c r="C17" i="16"/>
  <c r="M17" i="16" s="1"/>
  <c r="C16" i="16"/>
  <c r="C15" i="16"/>
  <c r="M15" i="16" s="1"/>
  <c r="C14" i="16"/>
  <c r="H14" i="16" s="1"/>
  <c r="C13" i="16"/>
  <c r="H13" i="16" s="1"/>
  <c r="J13" i="16" s="1"/>
  <c r="C12" i="16"/>
  <c r="N12" i="16" s="1"/>
  <c r="C11" i="16"/>
  <c r="C10" i="16"/>
  <c r="I10" i="16" s="1"/>
  <c r="C9" i="16"/>
  <c r="H9" i="16" s="1"/>
  <c r="C8" i="16"/>
  <c r="I8" i="16" s="1"/>
  <c r="C7" i="16"/>
  <c r="H7" i="16" s="1"/>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J29" i="16"/>
  <c r="H28" i="16"/>
  <c r="H27" i="16"/>
  <c r="J27" i="16"/>
  <c r="H26" i="16"/>
  <c r="H24" i="16"/>
  <c r="H23" i="16"/>
  <c r="J23" i="16"/>
  <c r="J21" i="16"/>
  <c r="H20" i="16"/>
  <c r="H19" i="16"/>
  <c r="J19" i="16"/>
  <c r="H18" i="16"/>
  <c r="H16" i="16"/>
  <c r="H15" i="16"/>
  <c r="J15" i="16"/>
  <c r="H11" i="16"/>
  <c r="H31" i="16"/>
  <c r="J31" i="16"/>
  <c r="H32" i="16"/>
  <c r="H33" i="16"/>
  <c r="H35" i="16"/>
  <c r="J35" i="16"/>
  <c r="H36" i="16"/>
  <c r="H38" i="16"/>
  <c r="H39" i="16"/>
  <c r="J39" i="16"/>
  <c r="H40" i="16"/>
  <c r="H41" i="16"/>
  <c r="H43" i="16"/>
  <c r="J43" i="16"/>
  <c r="H44" i="16"/>
  <c r="H46" i="16"/>
  <c r="H47" i="16"/>
  <c r="J47" i="16"/>
  <c r="H48" i="16"/>
  <c r="H49" i="16"/>
  <c r="H51" i="16"/>
  <c r="J51" i="16"/>
  <c r="H52" i="16"/>
  <c r="H54"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H36" i="19" s="1"/>
  <c r="C35" i="19"/>
  <c r="C34" i="19"/>
  <c r="H34" i="19" s="1"/>
  <c r="C33" i="19"/>
  <c r="C32" i="19"/>
  <c r="H32" i="19" s="1"/>
  <c r="C31" i="19"/>
  <c r="C30" i="19"/>
  <c r="C29" i="19"/>
  <c r="C28" i="19"/>
  <c r="H28" i="19" s="1"/>
  <c r="C27" i="19"/>
  <c r="C26" i="19"/>
  <c r="H26" i="19" s="1"/>
  <c r="C25" i="19"/>
  <c r="C24" i="19"/>
  <c r="H24" i="19" s="1"/>
  <c r="C23" i="19"/>
  <c r="C22" i="19"/>
  <c r="C21" i="19"/>
  <c r="C20" i="19"/>
  <c r="H20" i="19" s="1"/>
  <c r="C19" i="19"/>
  <c r="C18" i="19"/>
  <c r="H18" i="19" s="1"/>
  <c r="C17" i="19"/>
  <c r="C16" i="19"/>
  <c r="H16" i="19" s="1"/>
  <c r="C15" i="19"/>
  <c r="H15" i="19" s="1"/>
  <c r="C14" i="19"/>
  <c r="C13" i="19"/>
  <c r="H13" i="19" s="1"/>
  <c r="C12" i="19"/>
  <c r="H12" i="19" s="1"/>
  <c r="C11" i="19"/>
  <c r="H11" i="19" s="1"/>
  <c r="C10" i="19"/>
  <c r="C9" i="19"/>
  <c r="H9" i="19" s="1"/>
  <c r="C8" i="19"/>
  <c r="H8" i="19" s="1"/>
  <c r="C7" i="19"/>
  <c r="H7" i="19" s="1"/>
  <c r="C6" i="19"/>
  <c r="C5" i="19"/>
  <c r="H5" i="19" s="1"/>
  <c r="J52" i="19"/>
  <c r="J36" i="19"/>
  <c r="J20" i="19"/>
  <c r="J15" i="19"/>
  <c r="J13" i="19"/>
  <c r="C115" i="13"/>
  <c r="K115" i="13" s="1"/>
  <c r="C113" i="13"/>
  <c r="K113" i="13" s="1"/>
  <c r="C111" i="13"/>
  <c r="K111" i="13" s="1"/>
  <c r="C109" i="13"/>
  <c r="L109" i="13" s="1"/>
  <c r="C107" i="13"/>
  <c r="K107" i="13" s="1"/>
  <c r="C105" i="13"/>
  <c r="K105" i="13" s="1"/>
  <c r="C103" i="13"/>
  <c r="K103" i="13" s="1"/>
  <c r="C101" i="13"/>
  <c r="L101" i="13" s="1"/>
  <c r="C99" i="13"/>
  <c r="K99" i="13" s="1"/>
  <c r="C97" i="13"/>
  <c r="K97" i="13" s="1"/>
  <c r="C95" i="13"/>
  <c r="K95" i="13" s="1"/>
  <c r="C93" i="13"/>
  <c r="L93" i="13" s="1"/>
  <c r="C91" i="13"/>
  <c r="K91" i="13" s="1"/>
  <c r="C89" i="13"/>
  <c r="K89" i="13" s="1"/>
  <c r="C87" i="13"/>
  <c r="K87" i="13" s="1"/>
  <c r="C85" i="13"/>
  <c r="L85" i="13" s="1"/>
  <c r="C83" i="13"/>
  <c r="K83" i="13" s="1"/>
  <c r="C81" i="13"/>
  <c r="K81" i="13" s="1"/>
  <c r="C79" i="13"/>
  <c r="K79" i="13" s="1"/>
  <c r="C77" i="13"/>
  <c r="L77" i="13" s="1"/>
  <c r="C75" i="13"/>
  <c r="K75" i="13" s="1"/>
  <c r="C73" i="13"/>
  <c r="K73" i="13" s="1"/>
  <c r="C71" i="13"/>
  <c r="K71" i="13" s="1"/>
  <c r="C69" i="13"/>
  <c r="L69" i="13" s="1"/>
  <c r="C67" i="13"/>
  <c r="K67" i="13" s="1"/>
  <c r="C57" i="13"/>
  <c r="K57" i="13" s="1"/>
  <c r="C55" i="13"/>
  <c r="K55" i="13" s="1"/>
  <c r="C53" i="13"/>
  <c r="L53" i="13" s="1"/>
  <c r="C51" i="13"/>
  <c r="K51" i="13" s="1"/>
  <c r="C49" i="13"/>
  <c r="K49" i="13" s="1"/>
  <c r="C47" i="13"/>
  <c r="K47" i="13" s="1"/>
  <c r="C45" i="13"/>
  <c r="L45" i="13" s="1"/>
  <c r="C43" i="13"/>
  <c r="K43" i="13" s="1"/>
  <c r="C41" i="13"/>
  <c r="K41" i="13" s="1"/>
  <c r="C39" i="13"/>
  <c r="K39" i="13" s="1"/>
  <c r="C37" i="13"/>
  <c r="L37" i="13" s="1"/>
  <c r="C35" i="13"/>
  <c r="K35" i="13" s="1"/>
  <c r="L115" i="13"/>
  <c r="L111" i="13"/>
  <c r="L107" i="13"/>
  <c r="L103" i="13"/>
  <c r="L99" i="13"/>
  <c r="L95" i="13"/>
  <c r="L91" i="13"/>
  <c r="L87" i="13"/>
  <c r="L83" i="13"/>
  <c r="L79" i="13"/>
  <c r="L75" i="13"/>
  <c r="L71" i="13"/>
  <c r="L67" i="13"/>
  <c r="L55" i="13"/>
  <c r="L51" i="13"/>
  <c r="L47" i="13"/>
  <c r="L43" i="13"/>
  <c r="L39" i="13"/>
  <c r="L35" i="13"/>
  <c r="C57" i="10"/>
  <c r="D57" i="10" s="1"/>
  <c r="C56" i="10"/>
  <c r="E56" i="10" s="1"/>
  <c r="C55" i="10"/>
  <c r="F55" i="10" s="1"/>
  <c r="C54" i="10"/>
  <c r="E54" i="10" s="1"/>
  <c r="C53" i="10"/>
  <c r="C52" i="10"/>
  <c r="E52" i="10" s="1"/>
  <c r="F52" i="10"/>
  <c r="C51" i="10"/>
  <c r="F51" i="10" s="1"/>
  <c r="E51" i="10"/>
  <c r="C50" i="10"/>
  <c r="E50" i="10" s="1"/>
  <c r="F50" i="10"/>
  <c r="C49" i="10"/>
  <c r="C48" i="10"/>
  <c r="E48" i="10" s="1"/>
  <c r="F48" i="10"/>
  <c r="C47" i="10"/>
  <c r="F47" i="10" s="1"/>
  <c r="E47" i="10"/>
  <c r="C46" i="10"/>
  <c r="E46" i="10" s="1"/>
  <c r="F46" i="10"/>
  <c r="C45" i="10"/>
  <c r="C44" i="10"/>
  <c r="E44" i="10" s="1"/>
  <c r="F44" i="10"/>
  <c r="C43" i="10"/>
  <c r="F43" i="10" s="1"/>
  <c r="E43" i="10"/>
  <c r="C42" i="10"/>
  <c r="E42" i="10" s="1"/>
  <c r="F42" i="10"/>
  <c r="C41" i="10"/>
  <c r="C40" i="10"/>
  <c r="E40" i="10" s="1"/>
  <c r="F40" i="10"/>
  <c r="C39" i="10"/>
  <c r="F39" i="10" s="1"/>
  <c r="E39" i="10"/>
  <c r="C38" i="10"/>
  <c r="E38" i="10" s="1"/>
  <c r="F38" i="10"/>
  <c r="C37" i="10"/>
  <c r="C36" i="10"/>
  <c r="E36" i="10" s="1"/>
  <c r="C35" i="10"/>
  <c r="F35" i="10" s="1"/>
  <c r="C34" i="10"/>
  <c r="E34" i="10" s="1"/>
  <c r="C33" i="10"/>
  <c r="C32" i="10"/>
  <c r="E32" i="10" s="1"/>
  <c r="F32" i="10"/>
  <c r="C31" i="10"/>
  <c r="F31" i="10" s="1"/>
  <c r="E31" i="10"/>
  <c r="C30" i="10"/>
  <c r="E30" i="10" s="1"/>
  <c r="F30" i="10"/>
  <c r="C29" i="10"/>
  <c r="D29" i="10" s="1"/>
  <c r="C28" i="10"/>
  <c r="E28" i="10" s="1"/>
  <c r="C27" i="10"/>
  <c r="F27" i="10" s="1"/>
  <c r="C26" i="10"/>
  <c r="E26" i="10" s="1"/>
  <c r="C25" i="10"/>
  <c r="C24" i="10"/>
  <c r="E24" i="10" s="1"/>
  <c r="F24" i="10"/>
  <c r="C23" i="10"/>
  <c r="F23" i="10" s="1"/>
  <c r="E23" i="10"/>
  <c r="C22" i="10"/>
  <c r="E22" i="10" s="1"/>
  <c r="F22" i="10"/>
  <c r="C21" i="10"/>
  <c r="C20" i="10"/>
  <c r="E20" i="10" s="1"/>
  <c r="C19" i="10"/>
  <c r="F19" i="10" s="1"/>
  <c r="C18" i="10"/>
  <c r="E18" i="10" s="1"/>
  <c r="C17" i="10"/>
  <c r="G17" i="10" s="1"/>
  <c r="C16" i="10"/>
  <c r="E16" i="10" s="1"/>
  <c r="C15" i="10"/>
  <c r="F15" i="10" s="1"/>
  <c r="C14" i="10"/>
  <c r="E14" i="10" s="1"/>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J54" i="26" s="1"/>
  <c r="I116" i="13"/>
  <c r="I115" i="13"/>
  <c r="D53" i="26"/>
  <c r="J53" i="26" s="1"/>
  <c r="I114" i="13"/>
  <c r="I113" i="13"/>
  <c r="D52" i="26"/>
  <c r="I112" i="13"/>
  <c r="I111" i="13"/>
  <c r="D51" i="26"/>
  <c r="J51" i="26" s="1"/>
  <c r="O51" i="26"/>
  <c r="I110" i="13"/>
  <c r="I109" i="13"/>
  <c r="D50" i="26"/>
  <c r="J50" i="26" s="1"/>
  <c r="I108" i="13"/>
  <c r="I107" i="13"/>
  <c r="D49" i="26"/>
  <c r="J49" i="26" s="1"/>
  <c r="I106" i="13"/>
  <c r="I105" i="13"/>
  <c r="D48" i="26"/>
  <c r="I104" i="13"/>
  <c r="I103" i="13"/>
  <c r="D47" i="26"/>
  <c r="J47" i="26" s="1"/>
  <c r="O47" i="26"/>
  <c r="I102" i="13"/>
  <c r="I101" i="13"/>
  <c r="D46" i="26"/>
  <c r="O46" i="26" s="1"/>
  <c r="I100" i="13"/>
  <c r="I99" i="13"/>
  <c r="D45" i="26"/>
  <c r="J45" i="26" s="1"/>
  <c r="O45" i="26"/>
  <c r="I98" i="13"/>
  <c r="I97" i="13"/>
  <c r="D44" i="26"/>
  <c r="I96" i="13"/>
  <c r="I95" i="13"/>
  <c r="D43" i="26"/>
  <c r="J43" i="26" s="1"/>
  <c r="O43" i="26"/>
  <c r="I94" i="13"/>
  <c r="I93" i="13"/>
  <c r="D42" i="26"/>
  <c r="O42" i="26" s="1"/>
  <c r="I92" i="13"/>
  <c r="I91" i="13"/>
  <c r="D41" i="26"/>
  <c r="J41" i="26" s="1"/>
  <c r="O41" i="26"/>
  <c r="I90" i="13"/>
  <c r="I89" i="13"/>
  <c r="D40" i="26"/>
  <c r="I88" i="13"/>
  <c r="I87" i="13"/>
  <c r="D39" i="26"/>
  <c r="J39" i="26" s="1"/>
  <c r="O39" i="26"/>
  <c r="I86" i="13"/>
  <c r="I85" i="13"/>
  <c r="D38" i="26"/>
  <c r="O38" i="26" s="1"/>
  <c r="I84" i="13"/>
  <c r="I83" i="13"/>
  <c r="D37" i="26"/>
  <c r="J37" i="26" s="1"/>
  <c r="O37" i="26"/>
  <c r="I82" i="13"/>
  <c r="I81" i="13"/>
  <c r="D36" i="26"/>
  <c r="I80" i="13"/>
  <c r="I79" i="13"/>
  <c r="D35" i="26"/>
  <c r="J35" i="26" s="1"/>
  <c r="O35" i="26"/>
  <c r="I78" i="13"/>
  <c r="I77" i="13"/>
  <c r="D34" i="26"/>
  <c r="O34" i="26" s="1"/>
  <c r="I76" i="13"/>
  <c r="I75" i="13"/>
  <c r="D33" i="26"/>
  <c r="J33" i="26" s="1"/>
  <c r="O33" i="26"/>
  <c r="I74" i="13"/>
  <c r="I73" i="13"/>
  <c r="D32" i="26"/>
  <c r="I72" i="13"/>
  <c r="I71" i="13"/>
  <c r="D31" i="26"/>
  <c r="J31" i="26" s="1"/>
  <c r="O31" i="26"/>
  <c r="I70" i="13"/>
  <c r="I69" i="13"/>
  <c r="D30" i="26"/>
  <c r="O30" i="26" s="1"/>
  <c r="I68" i="13"/>
  <c r="I67" i="13"/>
  <c r="D29" i="26"/>
  <c r="J29" i="26" s="1"/>
  <c r="O29" i="26"/>
  <c r="I58" i="13"/>
  <c r="I57" i="13"/>
  <c r="D28" i="26"/>
  <c r="I56" i="13"/>
  <c r="I55" i="13"/>
  <c r="D27" i="26"/>
  <c r="J27" i="26" s="1"/>
  <c r="O27" i="26"/>
  <c r="I54" i="13"/>
  <c r="I53" i="13"/>
  <c r="D26" i="26"/>
  <c r="O26" i="26" s="1"/>
  <c r="I52" i="13"/>
  <c r="I51" i="13"/>
  <c r="D25" i="26"/>
  <c r="J25" i="26" s="1"/>
  <c r="O25" i="26"/>
  <c r="I50" i="13"/>
  <c r="I49" i="13"/>
  <c r="D24" i="26"/>
  <c r="I48" i="13"/>
  <c r="I47" i="13"/>
  <c r="D23" i="26"/>
  <c r="J23" i="26" s="1"/>
  <c r="O23" i="26"/>
  <c r="I46" i="13"/>
  <c r="I45" i="13"/>
  <c r="D22" i="26"/>
  <c r="O22" i="26" s="1"/>
  <c r="I44" i="13"/>
  <c r="I43" i="13"/>
  <c r="D21" i="26"/>
  <c r="J21" i="26" s="1"/>
  <c r="O21" i="26"/>
  <c r="I42" i="13"/>
  <c r="I41" i="13"/>
  <c r="D20" i="26"/>
  <c r="I40" i="13"/>
  <c r="I39" i="13"/>
  <c r="D19" i="26"/>
  <c r="J19" i="26" s="1"/>
  <c r="O19" i="26"/>
  <c r="I38" i="13"/>
  <c r="I37" i="13"/>
  <c r="D18" i="26"/>
  <c r="O18" i="26" s="1"/>
  <c r="I36" i="13"/>
  <c r="I35" i="13"/>
  <c r="D17" i="26"/>
  <c r="J17" i="26" s="1"/>
  <c r="O17" i="26"/>
  <c r="C33" i="13"/>
  <c r="H33" i="13" s="1"/>
  <c r="D16" i="26"/>
  <c r="O16" i="26" s="1"/>
  <c r="C31" i="13"/>
  <c r="I31" i="13" s="1"/>
  <c r="D15" i="26"/>
  <c r="J15" i="26" s="1"/>
  <c r="O15" i="26"/>
  <c r="C29" i="13"/>
  <c r="J29" i="13" s="1"/>
  <c r="D14" i="26"/>
  <c r="O14" i="26" s="1"/>
  <c r="C27" i="13"/>
  <c r="I27" i="13" s="1"/>
  <c r="D13" i="26"/>
  <c r="J13" i="26" s="1"/>
  <c r="C25" i="13"/>
  <c r="H25" i="13" s="1"/>
  <c r="D12" i="26"/>
  <c r="O12" i="26" s="1"/>
  <c r="C23" i="13"/>
  <c r="H23" i="13" s="1"/>
  <c r="D11" i="26"/>
  <c r="O11" i="26" s="1"/>
  <c r="C21" i="13"/>
  <c r="J21" i="13" s="1"/>
  <c r="D10" i="26"/>
  <c r="O10" i="26" s="1"/>
  <c r="C19" i="13"/>
  <c r="D9" i="26"/>
  <c r="O9" i="26" s="1"/>
  <c r="C17" i="13"/>
  <c r="H17" i="13" s="1"/>
  <c r="D8" i="26"/>
  <c r="O8" i="26" s="1"/>
  <c r="C15" i="13"/>
  <c r="J15" i="13" s="1"/>
  <c r="D7" i="26"/>
  <c r="O7" i="26" s="1"/>
  <c r="C13" i="13"/>
  <c r="F13" i="13" s="1"/>
  <c r="D6" i="26"/>
  <c r="O6" i="26" s="1"/>
  <c r="C11" i="13"/>
  <c r="H11" i="13" s="1"/>
  <c r="D5" i="26"/>
  <c r="O5" i="26" s="1"/>
  <c r="C9" i="13"/>
  <c r="H9" i="13" s="1"/>
  <c r="D54" i="6"/>
  <c r="Q54" i="6" s="1"/>
  <c r="G116" i="13"/>
  <c r="G115" i="13"/>
  <c r="D53" i="6"/>
  <c r="O53" i="6" s="1"/>
  <c r="G114" i="13"/>
  <c r="G113" i="13"/>
  <c r="D52" i="6"/>
  <c r="Q52" i="6" s="1"/>
  <c r="G112" i="13"/>
  <c r="G111" i="13"/>
  <c r="D51" i="6"/>
  <c r="G110" i="13"/>
  <c r="G109" i="13"/>
  <c r="D50" i="6"/>
  <c r="S50" i="6" s="1"/>
  <c r="G108" i="13"/>
  <c r="G107" i="13"/>
  <c r="D49" i="6"/>
  <c r="O49" i="6" s="1"/>
  <c r="G106" i="13"/>
  <c r="G105" i="13"/>
  <c r="D48" i="6"/>
  <c r="Q48" i="6" s="1"/>
  <c r="G104" i="13"/>
  <c r="G103" i="13"/>
  <c r="D47" i="6"/>
  <c r="G102" i="13"/>
  <c r="G101" i="13"/>
  <c r="D46" i="6"/>
  <c r="G100" i="13"/>
  <c r="J46" i="6"/>
  <c r="G99" i="13"/>
  <c r="D45" i="6"/>
  <c r="O45" i="6" s="1"/>
  <c r="G98" i="13"/>
  <c r="G97" i="13"/>
  <c r="D44" i="6"/>
  <c r="O44" i="6" s="1"/>
  <c r="G96" i="13"/>
  <c r="G95" i="13"/>
  <c r="D43" i="6"/>
  <c r="G94" i="13"/>
  <c r="G93" i="13"/>
  <c r="D42" i="6"/>
  <c r="O42" i="6" s="1"/>
  <c r="G92" i="13"/>
  <c r="G91" i="13"/>
  <c r="D41" i="6"/>
  <c r="G90" i="13"/>
  <c r="G89" i="13"/>
  <c r="D40" i="6"/>
  <c r="O40" i="6" s="1"/>
  <c r="G88" i="13"/>
  <c r="G87" i="13"/>
  <c r="D39" i="6"/>
  <c r="G86" i="13"/>
  <c r="G85" i="13"/>
  <c r="D38" i="6"/>
  <c r="G84" i="13"/>
  <c r="G83" i="13"/>
  <c r="D37" i="6"/>
  <c r="G82" i="13"/>
  <c r="G81" i="13"/>
  <c r="D36" i="6"/>
  <c r="O36" i="6" s="1"/>
  <c r="G80" i="13"/>
  <c r="G79" i="13"/>
  <c r="D35" i="6"/>
  <c r="G78" i="13"/>
  <c r="G77" i="13"/>
  <c r="D34" i="6"/>
  <c r="O34" i="6" s="1"/>
  <c r="G76" i="13"/>
  <c r="G75" i="13"/>
  <c r="D33" i="6"/>
  <c r="O33" i="6" s="1"/>
  <c r="G74" i="13"/>
  <c r="G73" i="13"/>
  <c r="D32" i="6"/>
  <c r="O32" i="6" s="1"/>
  <c r="G72" i="13"/>
  <c r="J32" i="6"/>
  <c r="G71" i="13"/>
  <c r="D31" i="6"/>
  <c r="G70" i="13"/>
  <c r="G69" i="13"/>
  <c r="D30" i="6"/>
  <c r="G68" i="13"/>
  <c r="J30" i="6"/>
  <c r="G67" i="13"/>
  <c r="D29" i="6"/>
  <c r="O29" i="6" s="1"/>
  <c r="G58" i="13"/>
  <c r="G57" i="13"/>
  <c r="D28" i="6"/>
  <c r="O28" i="6" s="1"/>
  <c r="G56" i="13"/>
  <c r="G55" i="13"/>
  <c r="D27" i="6"/>
  <c r="S27" i="6" s="1"/>
  <c r="G54" i="13"/>
  <c r="G53" i="13"/>
  <c r="D26" i="6"/>
  <c r="O26" i="6" s="1"/>
  <c r="G52" i="13"/>
  <c r="G51" i="13"/>
  <c r="D25" i="6"/>
  <c r="O25" i="6" s="1"/>
  <c r="G50" i="13"/>
  <c r="G49" i="13"/>
  <c r="D24" i="6"/>
  <c r="O24" i="6" s="1"/>
  <c r="G48" i="13"/>
  <c r="G47" i="13"/>
  <c r="D23" i="6"/>
  <c r="G46" i="13"/>
  <c r="G45" i="13"/>
  <c r="D22" i="6"/>
  <c r="G44" i="13"/>
  <c r="G43" i="13"/>
  <c r="D21" i="6"/>
  <c r="O21" i="6" s="1"/>
  <c r="G42" i="13"/>
  <c r="G41" i="13"/>
  <c r="D20" i="6"/>
  <c r="G40" i="13"/>
  <c r="G39" i="13"/>
  <c r="D19" i="6"/>
  <c r="G38" i="13"/>
  <c r="G37" i="13"/>
  <c r="D18" i="6"/>
  <c r="G36" i="13"/>
  <c r="G35" i="13"/>
  <c r="J115" i="13"/>
  <c r="J113" i="13"/>
  <c r="J111" i="13"/>
  <c r="J109" i="13"/>
  <c r="J107" i="13"/>
  <c r="J105" i="13"/>
  <c r="J103" i="13"/>
  <c r="J101" i="13"/>
  <c r="J99" i="13"/>
  <c r="J97" i="13"/>
  <c r="J95" i="13"/>
  <c r="J93" i="13"/>
  <c r="J91" i="13"/>
  <c r="J89" i="13"/>
  <c r="J87" i="13"/>
  <c r="J85" i="13"/>
  <c r="J83" i="13"/>
  <c r="J81" i="13"/>
  <c r="J79" i="13"/>
  <c r="J77" i="13"/>
  <c r="J75" i="13"/>
  <c r="J73" i="13"/>
  <c r="J71" i="13"/>
  <c r="J69" i="13"/>
  <c r="J67" i="13"/>
  <c r="J57" i="13"/>
  <c r="J55" i="13"/>
  <c r="J53" i="13"/>
  <c r="J51" i="13"/>
  <c r="J49" i="13"/>
  <c r="J47" i="13"/>
  <c r="J45" i="13"/>
  <c r="J43" i="13"/>
  <c r="J41" i="13"/>
  <c r="J39" i="13"/>
  <c r="J37" i="13"/>
  <c r="J35" i="13"/>
  <c r="J33" i="13"/>
  <c r="J27" i="13"/>
  <c r="J23" i="13"/>
  <c r="J17" i="13"/>
  <c r="H115" i="13"/>
  <c r="H113" i="13"/>
  <c r="H111" i="13"/>
  <c r="H109" i="13"/>
  <c r="H107" i="13"/>
  <c r="H105" i="13"/>
  <c r="H103" i="13"/>
  <c r="H101" i="13"/>
  <c r="H99" i="13"/>
  <c r="H97" i="13"/>
  <c r="H95" i="13"/>
  <c r="H93" i="13"/>
  <c r="H91" i="13"/>
  <c r="H89" i="13"/>
  <c r="H87" i="13"/>
  <c r="H85" i="13"/>
  <c r="H83" i="13"/>
  <c r="H81" i="13"/>
  <c r="H79" i="13"/>
  <c r="H77" i="13"/>
  <c r="H75" i="13"/>
  <c r="H73" i="13"/>
  <c r="H71" i="13"/>
  <c r="H69" i="13"/>
  <c r="H67" i="13"/>
  <c r="H57" i="13"/>
  <c r="H55" i="13"/>
  <c r="H53" i="13"/>
  <c r="H51" i="13"/>
  <c r="H49" i="13"/>
  <c r="H47" i="13"/>
  <c r="H45" i="13"/>
  <c r="H43" i="13"/>
  <c r="H41" i="13"/>
  <c r="H39" i="13"/>
  <c r="H37" i="13"/>
  <c r="H35" i="13"/>
  <c r="H31" i="13"/>
  <c r="H29" i="13"/>
  <c r="H27" i="13"/>
  <c r="H21"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c r="B59" i="13"/>
  <c r="P115" i="13"/>
  <c r="F115" i="13"/>
  <c r="N115" i="13"/>
  <c r="P113" i="13"/>
  <c r="F113" i="13"/>
  <c r="N113" i="13"/>
  <c r="P111" i="13"/>
  <c r="F111" i="13"/>
  <c r="N111" i="13"/>
  <c r="P109" i="13"/>
  <c r="F109" i="13"/>
  <c r="N109" i="13"/>
  <c r="P107" i="13"/>
  <c r="F107" i="13"/>
  <c r="N107" i="13"/>
  <c r="P105" i="13"/>
  <c r="F105" i="13"/>
  <c r="N105" i="13"/>
  <c r="P103" i="13"/>
  <c r="F103" i="13"/>
  <c r="N103" i="13"/>
  <c r="P101" i="13"/>
  <c r="F101" i="13"/>
  <c r="N101" i="13"/>
  <c r="P99" i="13"/>
  <c r="F99" i="13"/>
  <c r="N99" i="13"/>
  <c r="P97" i="13"/>
  <c r="F97" i="13"/>
  <c r="N97" i="13"/>
  <c r="P95" i="13"/>
  <c r="F95" i="13"/>
  <c r="N95" i="13"/>
  <c r="P93" i="13"/>
  <c r="F93" i="13"/>
  <c r="N93" i="13"/>
  <c r="P91" i="13"/>
  <c r="F91" i="13"/>
  <c r="N91" i="13"/>
  <c r="P89" i="13"/>
  <c r="F89" i="13"/>
  <c r="N89" i="13"/>
  <c r="P87" i="13"/>
  <c r="F87" i="13"/>
  <c r="N87" i="13"/>
  <c r="P85" i="13"/>
  <c r="F85" i="13"/>
  <c r="N85" i="13"/>
  <c r="P83" i="13"/>
  <c r="F83" i="13"/>
  <c r="N83" i="13"/>
  <c r="P81" i="13"/>
  <c r="F81" i="13"/>
  <c r="N81" i="13"/>
  <c r="P79" i="13"/>
  <c r="F79" i="13"/>
  <c r="N79" i="13"/>
  <c r="P77" i="13"/>
  <c r="F77" i="13"/>
  <c r="N77" i="13"/>
  <c r="P75" i="13"/>
  <c r="F75" i="13"/>
  <c r="N75" i="13"/>
  <c r="P73" i="13"/>
  <c r="F73" i="13"/>
  <c r="N73" i="13"/>
  <c r="P71" i="13"/>
  <c r="F71" i="13"/>
  <c r="N71" i="13"/>
  <c r="P69" i="13"/>
  <c r="F69" i="13"/>
  <c r="N69" i="13"/>
  <c r="P67" i="13"/>
  <c r="F67" i="13"/>
  <c r="N67" i="13"/>
  <c r="E64" i="13"/>
  <c r="B57" i="13"/>
  <c r="B55" i="13"/>
  <c r="B53" i="13"/>
  <c r="B51" i="13"/>
  <c r="B49" i="13"/>
  <c r="B47" i="13"/>
  <c r="B45" i="13"/>
  <c r="B43" i="13"/>
  <c r="B41" i="13"/>
  <c r="B39" i="13"/>
  <c r="B37" i="13"/>
  <c r="B35" i="13"/>
  <c r="P57" i="13"/>
  <c r="F57" i="13"/>
  <c r="N57" i="13"/>
  <c r="P55" i="13"/>
  <c r="F55" i="13"/>
  <c r="N55" i="13"/>
  <c r="P53" i="13"/>
  <c r="F53" i="13"/>
  <c r="N53" i="13"/>
  <c r="P51" i="13"/>
  <c r="F51" i="13"/>
  <c r="N51" i="13"/>
  <c r="P49" i="13"/>
  <c r="F49" i="13"/>
  <c r="N49" i="13"/>
  <c r="P47" i="13"/>
  <c r="F47" i="13"/>
  <c r="N47" i="13"/>
  <c r="P45" i="13"/>
  <c r="F45" i="13"/>
  <c r="N45" i="13"/>
  <c r="P43" i="13"/>
  <c r="F43" i="13"/>
  <c r="N43" i="13"/>
  <c r="P41" i="13"/>
  <c r="F41" i="13"/>
  <c r="N41" i="13"/>
  <c r="P39" i="13"/>
  <c r="F39" i="13"/>
  <c r="N39" i="13"/>
  <c r="P37" i="13"/>
  <c r="F37" i="13"/>
  <c r="N37" i="13"/>
  <c r="P35" i="13"/>
  <c r="F35" i="13"/>
  <c r="N35" i="13"/>
  <c r="N113" i="20"/>
  <c r="O113" i="20"/>
  <c r="M113" i="20"/>
  <c r="N112" i="20"/>
  <c r="O112" i="20"/>
  <c r="M112" i="20"/>
  <c r="N111" i="20"/>
  <c r="O111" i="20"/>
  <c r="M111" i="20"/>
  <c r="N110" i="20"/>
  <c r="T110" i="20" s="1"/>
  <c r="R110" i="20"/>
  <c r="O110" i="20"/>
  <c r="M110" i="20"/>
  <c r="N109" i="20"/>
  <c r="T109" i="20" s="1"/>
  <c r="R109" i="20"/>
  <c r="O109" i="20"/>
  <c r="M109" i="20"/>
  <c r="N108" i="20"/>
  <c r="R108" i="20" s="1"/>
  <c r="T108" i="20"/>
  <c r="O108" i="20"/>
  <c r="M108" i="20"/>
  <c r="N107" i="20"/>
  <c r="O107" i="20"/>
  <c r="M107" i="20"/>
  <c r="N106" i="20"/>
  <c r="T106" i="20" s="1"/>
  <c r="O106" i="20"/>
  <c r="M106" i="20"/>
  <c r="N105" i="20"/>
  <c r="T105" i="20" s="1"/>
  <c r="R105" i="20"/>
  <c r="O105" i="20"/>
  <c r="M105" i="20"/>
  <c r="N104" i="20"/>
  <c r="R104" i="20" s="1"/>
  <c r="T104" i="20"/>
  <c r="O104" i="20"/>
  <c r="M104" i="20"/>
  <c r="N103" i="20"/>
  <c r="O103" i="20"/>
  <c r="M103" i="20"/>
  <c r="N102" i="20"/>
  <c r="T102" i="20" s="1"/>
  <c r="R102" i="20"/>
  <c r="O102" i="20"/>
  <c r="M102" i="20"/>
  <c r="N101" i="20"/>
  <c r="T101" i="20" s="1"/>
  <c r="R101" i="20"/>
  <c r="O101" i="20"/>
  <c r="M101" i="20"/>
  <c r="N100" i="20"/>
  <c r="R100" i="20" s="1"/>
  <c r="T100" i="20"/>
  <c r="O100" i="20"/>
  <c r="M100" i="20"/>
  <c r="N99" i="20"/>
  <c r="O99" i="20"/>
  <c r="M99" i="20"/>
  <c r="N98" i="20"/>
  <c r="T98" i="20" s="1"/>
  <c r="O98" i="20"/>
  <c r="M98" i="20"/>
  <c r="N97" i="20"/>
  <c r="T97" i="20" s="1"/>
  <c r="R97" i="20"/>
  <c r="O97" i="20"/>
  <c r="M97" i="20"/>
  <c r="N96" i="20"/>
  <c r="R96" i="20" s="1"/>
  <c r="T96" i="20"/>
  <c r="O96" i="20"/>
  <c r="M96" i="20"/>
  <c r="N95" i="20"/>
  <c r="O95" i="20"/>
  <c r="M95" i="20"/>
  <c r="N94" i="20"/>
  <c r="T94" i="20" s="1"/>
  <c r="R94" i="20"/>
  <c r="O94" i="20"/>
  <c r="M94" i="20"/>
  <c r="N93" i="20"/>
  <c r="T93" i="20" s="1"/>
  <c r="R93" i="20"/>
  <c r="O93" i="20"/>
  <c r="M93" i="20"/>
  <c r="N92" i="20"/>
  <c r="R92" i="20" s="1"/>
  <c r="T92" i="20"/>
  <c r="O92" i="20"/>
  <c r="M92" i="20"/>
  <c r="N91" i="20"/>
  <c r="O91" i="20"/>
  <c r="M91" i="20"/>
  <c r="N90" i="20"/>
  <c r="T90" i="20" s="1"/>
  <c r="O90" i="20"/>
  <c r="M90" i="20"/>
  <c r="N89" i="20"/>
  <c r="T89" i="20" s="1"/>
  <c r="R89" i="20"/>
  <c r="O89" i="20"/>
  <c r="M89" i="20"/>
  <c r="N88" i="20"/>
  <c r="R88" i="20" s="1"/>
  <c r="T88" i="20"/>
  <c r="O88" i="20"/>
  <c r="M88" i="20"/>
  <c r="N87" i="20"/>
  <c r="O87" i="20"/>
  <c r="M87" i="20"/>
  <c r="N86" i="20"/>
  <c r="T86" i="20" s="1"/>
  <c r="R86" i="20"/>
  <c r="O86" i="20"/>
  <c r="M86" i="20"/>
  <c r="N85" i="20"/>
  <c r="T85" i="20" s="1"/>
  <c r="R85" i="20"/>
  <c r="O85" i="20"/>
  <c r="M85" i="20"/>
  <c r="N84" i="20"/>
  <c r="R84" i="20" s="1"/>
  <c r="T84" i="20"/>
  <c r="O84" i="20"/>
  <c r="M84" i="20"/>
  <c r="N83" i="20"/>
  <c r="O83" i="20"/>
  <c r="M83" i="20"/>
  <c r="N82" i="20"/>
  <c r="T82" i="20" s="1"/>
  <c r="O82" i="20"/>
  <c r="M82" i="20"/>
  <c r="N81" i="20"/>
  <c r="T81" i="20" s="1"/>
  <c r="R81" i="20"/>
  <c r="O81" i="20"/>
  <c r="M81" i="20"/>
  <c r="N80" i="20"/>
  <c r="R80" i="20" s="1"/>
  <c r="T80" i="20"/>
  <c r="O80" i="20"/>
  <c r="M80" i="20"/>
  <c r="N79" i="20"/>
  <c r="O79" i="20"/>
  <c r="M79" i="20"/>
  <c r="N78" i="20"/>
  <c r="T78" i="20" s="1"/>
  <c r="R78" i="20"/>
  <c r="O78" i="20"/>
  <c r="M78" i="20"/>
  <c r="N77" i="20"/>
  <c r="T77" i="20" s="1"/>
  <c r="R77" i="20"/>
  <c r="O77" i="20"/>
  <c r="M77" i="20"/>
  <c r="N76" i="20"/>
  <c r="R76" i="20" s="1"/>
  <c r="T76" i="20"/>
  <c r="O76" i="20"/>
  <c r="M76" i="20"/>
  <c r="N75" i="20"/>
  <c r="O75" i="20"/>
  <c r="M75" i="20"/>
  <c r="N74" i="20"/>
  <c r="T74" i="20" s="1"/>
  <c r="O74" i="20"/>
  <c r="M74" i="20"/>
  <c r="N73" i="20"/>
  <c r="T73" i="20" s="1"/>
  <c r="O73" i="20"/>
  <c r="M73" i="20"/>
  <c r="N72" i="20"/>
  <c r="R72" i="20" s="1"/>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D56" i="10"/>
  <c r="E112" i="20"/>
  <c r="C112" i="20"/>
  <c r="D111" i="20"/>
  <c r="D55" i="10"/>
  <c r="J111" i="20"/>
  <c r="E111" i="20"/>
  <c r="C111" i="20"/>
  <c r="D110" i="20"/>
  <c r="J110" i="20" s="1"/>
  <c r="D54" i="10"/>
  <c r="E110" i="20"/>
  <c r="C110" i="20"/>
  <c r="D109" i="20"/>
  <c r="J109" i="20" s="1"/>
  <c r="D53" i="10"/>
  <c r="E109" i="20"/>
  <c r="C109" i="20"/>
  <c r="D108" i="20"/>
  <c r="J108" i="20" s="1"/>
  <c r="D52" i="10"/>
  <c r="E108" i="20"/>
  <c r="C108" i="20"/>
  <c r="D107" i="20"/>
  <c r="J107" i="20" s="1"/>
  <c r="D51" i="10"/>
  <c r="E107" i="20"/>
  <c r="C107" i="20"/>
  <c r="D106" i="20"/>
  <c r="J106" i="20" s="1"/>
  <c r="D50" i="10"/>
  <c r="E106" i="20"/>
  <c r="C106" i="20"/>
  <c r="D105" i="20"/>
  <c r="J105" i="20" s="1"/>
  <c r="D49" i="10"/>
  <c r="E105" i="20"/>
  <c r="C105" i="20"/>
  <c r="D104" i="20"/>
  <c r="J104" i="20" s="1"/>
  <c r="D48" i="10"/>
  <c r="E104" i="20"/>
  <c r="C104" i="20"/>
  <c r="D103" i="20"/>
  <c r="J103" i="20" s="1"/>
  <c r="D47" i="10"/>
  <c r="E103" i="20"/>
  <c r="C103" i="20"/>
  <c r="D102" i="20"/>
  <c r="J102" i="20" s="1"/>
  <c r="D46" i="10"/>
  <c r="E102" i="20"/>
  <c r="C102" i="20"/>
  <c r="D101" i="20"/>
  <c r="J101" i="20" s="1"/>
  <c r="D45" i="10"/>
  <c r="E101" i="20"/>
  <c r="C101" i="20"/>
  <c r="D100" i="20"/>
  <c r="J100" i="20" s="1"/>
  <c r="D44" i="10"/>
  <c r="E100" i="20"/>
  <c r="C100" i="20"/>
  <c r="D99" i="20"/>
  <c r="J99" i="20" s="1"/>
  <c r="D43" i="10"/>
  <c r="E99" i="20"/>
  <c r="C99" i="20"/>
  <c r="D98" i="20"/>
  <c r="J98" i="20" s="1"/>
  <c r="D42" i="10"/>
  <c r="E98" i="20"/>
  <c r="C98" i="20"/>
  <c r="D97" i="20"/>
  <c r="J97" i="20" s="1"/>
  <c r="D41" i="10"/>
  <c r="E97" i="20"/>
  <c r="C97" i="20"/>
  <c r="D96" i="20"/>
  <c r="J96" i="20" s="1"/>
  <c r="D40" i="10"/>
  <c r="E96" i="20"/>
  <c r="C96" i="20"/>
  <c r="D95" i="20"/>
  <c r="D39" i="10"/>
  <c r="J95" i="20"/>
  <c r="E95" i="20"/>
  <c r="C95" i="20"/>
  <c r="D94" i="20"/>
  <c r="J94" i="20" s="1"/>
  <c r="D38" i="10"/>
  <c r="E94" i="20"/>
  <c r="C94" i="20"/>
  <c r="D93" i="20"/>
  <c r="J93" i="20" s="1"/>
  <c r="D37" i="10"/>
  <c r="E93" i="20"/>
  <c r="C93" i="20"/>
  <c r="D92" i="20"/>
  <c r="J92" i="20" s="1"/>
  <c r="D36" i="10"/>
  <c r="E92" i="20"/>
  <c r="C92" i="20"/>
  <c r="D91" i="20"/>
  <c r="J91" i="20" s="1"/>
  <c r="D35" i="10"/>
  <c r="E91" i="20"/>
  <c r="C91" i="20"/>
  <c r="D90" i="20"/>
  <c r="J90" i="20" s="1"/>
  <c r="D34" i="10"/>
  <c r="E90" i="20"/>
  <c r="C90" i="20"/>
  <c r="D89" i="20"/>
  <c r="J89" i="20" s="1"/>
  <c r="D33" i="10"/>
  <c r="E89" i="20"/>
  <c r="C89" i="20"/>
  <c r="D88" i="20"/>
  <c r="J88" i="20" s="1"/>
  <c r="D32" i="10"/>
  <c r="E88" i="20"/>
  <c r="C88" i="20"/>
  <c r="D87" i="20"/>
  <c r="J87" i="20" s="1"/>
  <c r="D31" i="10"/>
  <c r="E87" i="20"/>
  <c r="C87" i="20"/>
  <c r="D86" i="20"/>
  <c r="J86" i="20" s="1"/>
  <c r="D30" i="10"/>
  <c r="E86" i="20"/>
  <c r="C86" i="20"/>
  <c r="D85" i="20"/>
  <c r="J85" i="20" s="1"/>
  <c r="E85" i="20"/>
  <c r="C85" i="20"/>
  <c r="D84" i="20"/>
  <c r="J84" i="20" s="1"/>
  <c r="D28" i="10"/>
  <c r="E84" i="20"/>
  <c r="C84" i="20"/>
  <c r="D83" i="20"/>
  <c r="J83" i="20" s="1"/>
  <c r="D27" i="10"/>
  <c r="E83" i="20"/>
  <c r="C83" i="20"/>
  <c r="D82" i="20"/>
  <c r="J82" i="20" s="1"/>
  <c r="D26" i="10"/>
  <c r="E82" i="20"/>
  <c r="C82" i="20"/>
  <c r="D81" i="20"/>
  <c r="J81" i="20" s="1"/>
  <c r="D25" i="10"/>
  <c r="E81" i="20"/>
  <c r="C81" i="20"/>
  <c r="D80" i="20"/>
  <c r="J80" i="20" s="1"/>
  <c r="D24" i="10"/>
  <c r="E80" i="20"/>
  <c r="C80" i="20"/>
  <c r="D79" i="20"/>
  <c r="J79" i="20" s="1"/>
  <c r="D23" i="10"/>
  <c r="E79" i="20"/>
  <c r="C79" i="20"/>
  <c r="D78" i="20"/>
  <c r="J78" i="20" s="1"/>
  <c r="D22" i="10"/>
  <c r="E78" i="20"/>
  <c r="C78" i="20"/>
  <c r="D77" i="20"/>
  <c r="J77" i="20" s="1"/>
  <c r="D21" i="10"/>
  <c r="E77" i="20"/>
  <c r="C77" i="20"/>
  <c r="D76" i="20"/>
  <c r="J76" i="20" s="1"/>
  <c r="D20" i="10"/>
  <c r="E76" i="20"/>
  <c r="C76" i="20"/>
  <c r="D75" i="20"/>
  <c r="J75" i="20" s="1"/>
  <c r="D19" i="10"/>
  <c r="E75" i="20"/>
  <c r="C75" i="20"/>
  <c r="D74" i="20"/>
  <c r="D18" i="10"/>
  <c r="J74" i="20"/>
  <c r="E74" i="20"/>
  <c r="C74" i="20"/>
  <c r="D73" i="20"/>
  <c r="J73" i="20" s="1"/>
  <c r="E73" i="20"/>
  <c r="C73" i="20"/>
  <c r="D72" i="20"/>
  <c r="J72" i="20" s="1"/>
  <c r="D16" i="10"/>
  <c r="E72" i="20"/>
  <c r="C72" i="20"/>
  <c r="D71" i="20"/>
  <c r="D15" i="10"/>
  <c r="J71" i="20"/>
  <c r="E71" i="20"/>
  <c r="C71" i="20"/>
  <c r="D70" i="20"/>
  <c r="E70" i="20"/>
  <c r="C70" i="20"/>
  <c r="D69" i="20"/>
  <c r="E69" i="20"/>
  <c r="C69" i="20"/>
  <c r="D68" i="20"/>
  <c r="E68" i="20"/>
  <c r="C68" i="20"/>
  <c r="D67" i="20"/>
  <c r="E67" i="20"/>
  <c r="C67" i="20"/>
  <c r="D66" i="20"/>
  <c r="D10" i="10"/>
  <c r="E66" i="20"/>
  <c r="C66" i="20"/>
  <c r="D65" i="20"/>
  <c r="E65" i="20"/>
  <c r="C65" i="20"/>
  <c r="N56" i="20"/>
  <c r="Q54" i="26"/>
  <c r="Q56" i="20"/>
  <c r="O56" i="20"/>
  <c r="M56" i="20"/>
  <c r="N55" i="20"/>
  <c r="Q55" i="20" s="1"/>
  <c r="Q53" i="26"/>
  <c r="O55" i="20"/>
  <c r="M55" i="20"/>
  <c r="N54" i="20"/>
  <c r="Q54" i="20" s="1"/>
  <c r="O54" i="20"/>
  <c r="M54" i="20"/>
  <c r="N53" i="20"/>
  <c r="Q51" i="26"/>
  <c r="O53" i="20"/>
  <c r="M53" i="20"/>
  <c r="N52" i="20"/>
  <c r="Q50" i="26"/>
  <c r="Q52" i="20"/>
  <c r="O52" i="20"/>
  <c r="M52" i="20"/>
  <c r="N51" i="20"/>
  <c r="Q51" i="20" s="1"/>
  <c r="Q49" i="26"/>
  <c r="O51" i="20"/>
  <c r="M51" i="20"/>
  <c r="N50" i="20"/>
  <c r="Q50" i="20" s="1"/>
  <c r="Q48" i="26"/>
  <c r="O50" i="20"/>
  <c r="M50" i="20"/>
  <c r="N49" i="20"/>
  <c r="Q47" i="26"/>
  <c r="O49" i="20"/>
  <c r="M49" i="20"/>
  <c r="N48" i="20"/>
  <c r="R48" i="20" s="1"/>
  <c r="Q46" i="26"/>
  <c r="O48" i="20"/>
  <c r="M48" i="20"/>
  <c r="N47" i="20"/>
  <c r="R47" i="20" s="1"/>
  <c r="Q45" i="26"/>
  <c r="O47" i="20"/>
  <c r="M47" i="20"/>
  <c r="N46" i="20"/>
  <c r="Q46" i="20" s="1"/>
  <c r="R46" i="20"/>
  <c r="O46" i="20"/>
  <c r="M46" i="20"/>
  <c r="N45" i="20"/>
  <c r="R45" i="20" s="1"/>
  <c r="Q43" i="26"/>
  <c r="O45" i="20"/>
  <c r="M45" i="20"/>
  <c r="N44" i="20"/>
  <c r="R44" i="20" s="1"/>
  <c r="Q42" i="26"/>
  <c r="Q44" i="20"/>
  <c r="O44" i="20"/>
  <c r="M44" i="20"/>
  <c r="N43" i="20"/>
  <c r="R43" i="20" s="1"/>
  <c r="Q41" i="26"/>
  <c r="O43" i="20"/>
  <c r="M43" i="20"/>
  <c r="N42" i="20"/>
  <c r="Q42" i="20" s="1"/>
  <c r="O42" i="20"/>
  <c r="M42" i="20"/>
  <c r="N41" i="20"/>
  <c r="R41" i="20" s="1"/>
  <c r="Q39" i="26"/>
  <c r="Q41" i="20"/>
  <c r="O41" i="20"/>
  <c r="M41" i="20"/>
  <c r="N40" i="20"/>
  <c r="Q40" i="20" s="1"/>
  <c r="Q38" i="26"/>
  <c r="R40" i="20"/>
  <c r="O40" i="20"/>
  <c r="M40" i="20"/>
  <c r="N39" i="20"/>
  <c r="R39" i="20" s="1"/>
  <c r="Q37" i="26"/>
  <c r="O39" i="20"/>
  <c r="M39" i="20"/>
  <c r="N38" i="20"/>
  <c r="R38" i="20" s="1"/>
  <c r="Q38" i="20"/>
  <c r="O38" i="20"/>
  <c r="M38" i="20"/>
  <c r="N37" i="20"/>
  <c r="R37" i="20" s="1"/>
  <c r="Q35" i="26"/>
  <c r="O37" i="20"/>
  <c r="M37" i="20"/>
  <c r="N36" i="20"/>
  <c r="Q36" i="20" s="1"/>
  <c r="Q34" i="26"/>
  <c r="O36" i="20"/>
  <c r="M36" i="20"/>
  <c r="N35" i="20"/>
  <c r="R35" i="20" s="1"/>
  <c r="Q33" i="26"/>
  <c r="O35" i="20"/>
  <c r="M35" i="20"/>
  <c r="N34" i="20"/>
  <c r="R34" i="20"/>
  <c r="Q34" i="20"/>
  <c r="O34" i="20"/>
  <c r="M34" i="20"/>
  <c r="N33" i="20"/>
  <c r="R33" i="20" s="1"/>
  <c r="Q31" i="26"/>
  <c r="O33" i="20"/>
  <c r="M33" i="20"/>
  <c r="N32" i="20"/>
  <c r="R32" i="20" s="1"/>
  <c r="Q30" i="26"/>
  <c r="O32" i="20"/>
  <c r="M32" i="20"/>
  <c r="N31" i="20"/>
  <c r="R31" i="20" s="1"/>
  <c r="Q29" i="26"/>
  <c r="Q31" i="20"/>
  <c r="O31" i="20"/>
  <c r="M31" i="20"/>
  <c r="N30" i="20"/>
  <c r="Q30" i="20" s="1"/>
  <c r="R30" i="20"/>
  <c r="O30" i="20"/>
  <c r="M30" i="20"/>
  <c r="N29" i="20"/>
  <c r="R29" i="20" s="1"/>
  <c r="Q27" i="26"/>
  <c r="O29" i="20"/>
  <c r="M29" i="20"/>
  <c r="N28" i="20"/>
  <c r="R28" i="20" s="1"/>
  <c r="Q26" i="26"/>
  <c r="Q28" i="20"/>
  <c r="O28" i="20"/>
  <c r="M28" i="20"/>
  <c r="N27" i="20"/>
  <c r="R27" i="20" s="1"/>
  <c r="Q25" i="26"/>
  <c r="O27" i="20"/>
  <c r="M27" i="20"/>
  <c r="N26" i="20"/>
  <c r="R26" i="20" s="1"/>
  <c r="O26" i="20"/>
  <c r="M26" i="20"/>
  <c r="N25" i="20"/>
  <c r="Q23" i="26"/>
  <c r="P25" i="20"/>
  <c r="O25" i="20"/>
  <c r="M25" i="20"/>
  <c r="N24" i="20"/>
  <c r="R24" i="20" s="1"/>
  <c r="T24" i="20"/>
  <c r="Q22" i="26"/>
  <c r="Q24" i="20"/>
  <c r="P24" i="20"/>
  <c r="O24" i="20"/>
  <c r="M24" i="20"/>
  <c r="N23" i="20"/>
  <c r="Q21" i="26"/>
  <c r="P23" i="20"/>
  <c r="O23" i="20"/>
  <c r="M23" i="20"/>
  <c r="N22" i="20"/>
  <c r="Q22" i="20" s="1"/>
  <c r="T22" i="20"/>
  <c r="P22" i="20"/>
  <c r="O22" i="20"/>
  <c r="M22" i="20"/>
  <c r="N21" i="20"/>
  <c r="Q19" i="26"/>
  <c r="O21" i="20"/>
  <c r="M21" i="20"/>
  <c r="N20" i="20"/>
  <c r="Q18" i="26"/>
  <c r="P20" i="20"/>
  <c r="O20" i="20"/>
  <c r="M20" i="20"/>
  <c r="N19" i="20"/>
  <c r="R19" i="20" s="1"/>
  <c r="T19" i="20"/>
  <c r="Q17" i="26"/>
  <c r="Q19" i="20"/>
  <c r="P19" i="20"/>
  <c r="O19" i="20"/>
  <c r="M19" i="20"/>
  <c r="N18" i="20"/>
  <c r="Q16" i="26"/>
  <c r="P18" i="20"/>
  <c r="O18" i="20"/>
  <c r="M18" i="20"/>
  <c r="N17" i="20"/>
  <c r="R17" i="20" s="1"/>
  <c r="T17" i="20"/>
  <c r="Q15" i="26"/>
  <c r="Q17" i="20"/>
  <c r="P17" i="20"/>
  <c r="O17" i="20"/>
  <c r="M17" i="20"/>
  <c r="N16" i="20"/>
  <c r="Q14" i="26"/>
  <c r="P16" i="20"/>
  <c r="O16" i="20"/>
  <c r="M16" i="20"/>
  <c r="N15" i="20"/>
  <c r="R15" i="20" s="1"/>
  <c r="Q13" i="26"/>
  <c r="Q15" i="20"/>
  <c r="P15" i="20"/>
  <c r="O15" i="20"/>
  <c r="M15" i="20"/>
  <c r="N14" i="20"/>
  <c r="Q14" i="20" s="1"/>
  <c r="O14" i="20"/>
  <c r="M14" i="20"/>
  <c r="N13" i="20"/>
  <c r="O13" i="20"/>
  <c r="M13" i="20"/>
  <c r="N12" i="20"/>
  <c r="O12" i="20"/>
  <c r="M12" i="20"/>
  <c r="N11" i="20"/>
  <c r="O11" i="20"/>
  <c r="M11" i="20"/>
  <c r="N10" i="20"/>
  <c r="Q10" i="20"/>
  <c r="O10" i="20"/>
  <c r="M10" i="20"/>
  <c r="N9" i="20"/>
  <c r="T9" i="20" s="1"/>
  <c r="O9" i="20"/>
  <c r="M9" i="20"/>
  <c r="N8" i="20"/>
  <c r="Q8" i="20" s="1"/>
  <c r="O8" i="20"/>
  <c r="M8" i="20"/>
  <c r="D56" i="20"/>
  <c r="H56" i="20" s="1"/>
  <c r="J56" i="20"/>
  <c r="G56" i="20"/>
  <c r="F56" i="20"/>
  <c r="E56" i="20"/>
  <c r="C56" i="20"/>
  <c r="D55" i="20"/>
  <c r="Q53" i="6"/>
  <c r="E55" i="20"/>
  <c r="C55" i="20"/>
  <c r="D54" i="20"/>
  <c r="H54" i="20" s="1"/>
  <c r="J54" i="20"/>
  <c r="G54" i="20"/>
  <c r="F54" i="20"/>
  <c r="E54" i="20"/>
  <c r="C54" i="20"/>
  <c r="D53" i="20"/>
  <c r="Q51" i="6"/>
  <c r="E53" i="20"/>
  <c r="C53" i="20"/>
  <c r="D52" i="20"/>
  <c r="Q50" i="6"/>
  <c r="E52" i="20"/>
  <c r="C52" i="20"/>
  <c r="D51" i="20"/>
  <c r="Q49" i="6"/>
  <c r="F51" i="20"/>
  <c r="E51" i="20"/>
  <c r="C51" i="20"/>
  <c r="D50" i="20"/>
  <c r="H50" i="20" s="1"/>
  <c r="J50" i="20"/>
  <c r="G50" i="20"/>
  <c r="F50" i="20"/>
  <c r="E50" i="20"/>
  <c r="C50" i="20"/>
  <c r="D49" i="20"/>
  <c r="Q47" i="6"/>
  <c r="E49" i="20"/>
  <c r="C49" i="20"/>
  <c r="D48" i="20"/>
  <c r="H48" i="20" s="1"/>
  <c r="J48" i="20"/>
  <c r="G48" i="20"/>
  <c r="F48" i="20"/>
  <c r="E48" i="20"/>
  <c r="C48" i="20"/>
  <c r="D47" i="20"/>
  <c r="Q45" i="6"/>
  <c r="E47" i="20"/>
  <c r="C47" i="20"/>
  <c r="D46" i="20"/>
  <c r="H46" i="20" s="1"/>
  <c r="J46" i="20"/>
  <c r="Q44" i="6"/>
  <c r="G46" i="20"/>
  <c r="F46" i="20"/>
  <c r="E46" i="20"/>
  <c r="C46" i="20"/>
  <c r="D45" i="20"/>
  <c r="Q43" i="6"/>
  <c r="E45" i="20"/>
  <c r="C45" i="20"/>
  <c r="D44" i="20"/>
  <c r="H44" i="20" s="1"/>
  <c r="J44" i="20"/>
  <c r="Q42" i="6"/>
  <c r="G44" i="20"/>
  <c r="F44" i="20"/>
  <c r="E44" i="20"/>
  <c r="C44" i="20"/>
  <c r="D43" i="20"/>
  <c r="Q41" i="6"/>
  <c r="E43" i="20"/>
  <c r="C43" i="20"/>
  <c r="D42" i="20"/>
  <c r="H42" i="20" s="1"/>
  <c r="J42" i="20"/>
  <c r="Q40" i="6"/>
  <c r="G42" i="20"/>
  <c r="F42" i="20"/>
  <c r="E42" i="20"/>
  <c r="C42" i="20"/>
  <c r="D41" i="20"/>
  <c r="Q39" i="6"/>
  <c r="E41" i="20"/>
  <c r="C41" i="20"/>
  <c r="D40" i="20"/>
  <c r="H40" i="20" s="1"/>
  <c r="J40" i="20"/>
  <c r="G40" i="20"/>
  <c r="F40" i="20"/>
  <c r="E40" i="20"/>
  <c r="C40" i="20"/>
  <c r="D39" i="20"/>
  <c r="Q37" i="6"/>
  <c r="F39" i="20"/>
  <c r="E39" i="20"/>
  <c r="C39" i="20"/>
  <c r="D38" i="20"/>
  <c r="H38" i="20" s="1"/>
  <c r="J38" i="20"/>
  <c r="Q36" i="6"/>
  <c r="G38" i="20"/>
  <c r="F38" i="20"/>
  <c r="E38" i="20"/>
  <c r="C38" i="20"/>
  <c r="D37" i="20"/>
  <c r="Q35" i="6"/>
  <c r="F37" i="20"/>
  <c r="E37" i="20"/>
  <c r="C37" i="20"/>
  <c r="D36" i="20"/>
  <c r="H36" i="20" s="1"/>
  <c r="J36" i="20"/>
  <c r="Q34" i="6"/>
  <c r="G36" i="20"/>
  <c r="F36" i="20"/>
  <c r="E36" i="20"/>
  <c r="C36" i="20"/>
  <c r="D35" i="20"/>
  <c r="Q33" i="6"/>
  <c r="F35" i="20"/>
  <c r="E35" i="20"/>
  <c r="C35" i="20"/>
  <c r="D34" i="20"/>
  <c r="H34" i="20" s="1"/>
  <c r="J34" i="20"/>
  <c r="Q32" i="6"/>
  <c r="G34" i="20"/>
  <c r="F34" i="20"/>
  <c r="E34" i="20"/>
  <c r="C34" i="20"/>
  <c r="D33" i="20"/>
  <c r="Q31" i="6"/>
  <c r="F33" i="20"/>
  <c r="E33" i="20"/>
  <c r="C33" i="20"/>
  <c r="D32" i="20"/>
  <c r="H32" i="20" s="1"/>
  <c r="J32" i="20"/>
  <c r="G32" i="20"/>
  <c r="F32" i="20"/>
  <c r="E32" i="20"/>
  <c r="C32" i="20"/>
  <c r="D31" i="20"/>
  <c r="Q29" i="6"/>
  <c r="F31" i="20"/>
  <c r="E31" i="20"/>
  <c r="C31" i="20"/>
  <c r="D30" i="20"/>
  <c r="H30" i="20" s="1"/>
  <c r="J30" i="20"/>
  <c r="Q28" i="6"/>
  <c r="G30" i="20"/>
  <c r="F30" i="20"/>
  <c r="E30" i="20"/>
  <c r="C30" i="20"/>
  <c r="D29" i="20"/>
  <c r="Q27" i="6"/>
  <c r="F29" i="20"/>
  <c r="E29" i="20"/>
  <c r="C29" i="20"/>
  <c r="D28" i="20"/>
  <c r="H28" i="20" s="1"/>
  <c r="J28" i="20"/>
  <c r="Q26" i="6"/>
  <c r="G28" i="20"/>
  <c r="F28" i="20"/>
  <c r="E28" i="20"/>
  <c r="C28" i="20"/>
  <c r="D27" i="20"/>
  <c r="Q25" i="6"/>
  <c r="F27" i="20"/>
  <c r="E27" i="20"/>
  <c r="C27" i="20"/>
  <c r="D26" i="20"/>
  <c r="H26" i="20" s="1"/>
  <c r="J26" i="20"/>
  <c r="Q24" i="6"/>
  <c r="G26" i="20"/>
  <c r="F26" i="20"/>
  <c r="E26" i="20"/>
  <c r="C26" i="20"/>
  <c r="D25" i="20"/>
  <c r="Q23" i="6"/>
  <c r="F25" i="20"/>
  <c r="E25" i="20"/>
  <c r="C25" i="20"/>
  <c r="D24" i="20"/>
  <c r="H24" i="20" s="1"/>
  <c r="J24" i="20"/>
  <c r="G24" i="20"/>
  <c r="F24" i="20"/>
  <c r="E24" i="20"/>
  <c r="C24" i="20"/>
  <c r="D23" i="20"/>
  <c r="Q21" i="6"/>
  <c r="E23" i="20"/>
  <c r="C23" i="20"/>
  <c r="D22" i="20"/>
  <c r="H22" i="20" s="1"/>
  <c r="J22" i="20"/>
  <c r="G22" i="20"/>
  <c r="F22" i="20"/>
  <c r="E22" i="20"/>
  <c r="C22" i="20"/>
  <c r="D21" i="20"/>
  <c r="Q19" i="6"/>
  <c r="E21" i="20"/>
  <c r="C21" i="20"/>
  <c r="D20" i="20"/>
  <c r="H20" i="20" s="1"/>
  <c r="J20" i="20"/>
  <c r="G20" i="20"/>
  <c r="F20" i="20"/>
  <c r="E20" i="20"/>
  <c r="C20" i="20"/>
  <c r="D19" i="20"/>
  <c r="D17" i="6"/>
  <c r="O17" i="6" s="1"/>
  <c r="G19" i="20"/>
  <c r="E19" i="20"/>
  <c r="C19" i="20"/>
  <c r="D18" i="20"/>
  <c r="H18" i="20" s="1"/>
  <c r="D16" i="6"/>
  <c r="E18" i="20"/>
  <c r="C18" i="20"/>
  <c r="D17" i="20"/>
  <c r="D15" i="6"/>
  <c r="E17" i="20"/>
  <c r="C17" i="20"/>
  <c r="D16" i="20"/>
  <c r="J16" i="20" s="1"/>
  <c r="D14" i="6"/>
  <c r="O14" i="6" s="1"/>
  <c r="E16" i="20"/>
  <c r="C16" i="20"/>
  <c r="D15" i="20"/>
  <c r="D13" i="6"/>
  <c r="O13" i="6" s="1"/>
  <c r="E15" i="20"/>
  <c r="C15" i="20"/>
  <c r="D14" i="20"/>
  <c r="D12" i="6"/>
  <c r="J12" i="6" s="1"/>
  <c r="E14" i="20"/>
  <c r="C14" i="20"/>
  <c r="D13" i="20"/>
  <c r="D11" i="6"/>
  <c r="J11" i="6" s="1"/>
  <c r="E13" i="20"/>
  <c r="C13" i="20"/>
  <c r="D12" i="20"/>
  <c r="D10" i="6"/>
  <c r="O10" i="6" s="1"/>
  <c r="E12" i="20"/>
  <c r="C12" i="20"/>
  <c r="D11" i="20"/>
  <c r="D9" i="6"/>
  <c r="O9" i="6" s="1"/>
  <c r="E11" i="20"/>
  <c r="C11" i="20"/>
  <c r="D10" i="20"/>
  <c r="D8" i="6"/>
  <c r="J8" i="6" s="1"/>
  <c r="E10" i="20"/>
  <c r="C10" i="20"/>
  <c r="D9" i="20"/>
  <c r="D7" i="6"/>
  <c r="J7" i="6" s="1"/>
  <c r="E9" i="20"/>
  <c r="C9" i="20"/>
  <c r="D8" i="20"/>
  <c r="D6" i="6"/>
  <c r="O6" i="6" s="1"/>
  <c r="G12" i="13" s="1"/>
  <c r="E8" i="20"/>
  <c r="C8" i="20"/>
  <c r="G57" i="10"/>
  <c r="B57" i="10"/>
  <c r="G56" i="10"/>
  <c r="H56" i="10"/>
  <c r="B56" i="10"/>
  <c r="G55" i="10"/>
  <c r="H55" i="10"/>
  <c r="B55" i="10"/>
  <c r="G54" i="10"/>
  <c r="H54" i="10"/>
  <c r="B54" i="10"/>
  <c r="G53" i="10"/>
  <c r="H53" i="10"/>
  <c r="B53" i="10"/>
  <c r="G52" i="10"/>
  <c r="H52" i="10"/>
  <c r="B52" i="10"/>
  <c r="G51" i="10"/>
  <c r="H51" i="10"/>
  <c r="B51" i="10"/>
  <c r="G50" i="10"/>
  <c r="H50" i="10"/>
  <c r="B50" i="10"/>
  <c r="G49" i="10"/>
  <c r="H49" i="10"/>
  <c r="B49" i="10"/>
  <c r="G48" i="10"/>
  <c r="H48" i="10"/>
  <c r="B48" i="10"/>
  <c r="G47" i="10"/>
  <c r="H47" i="10"/>
  <c r="B47" i="10"/>
  <c r="G46" i="10"/>
  <c r="H46" i="10"/>
  <c r="B46" i="10"/>
  <c r="G45" i="10"/>
  <c r="H45" i="10"/>
  <c r="B45" i="10"/>
  <c r="G44" i="10"/>
  <c r="H44" i="10"/>
  <c r="B44" i="10"/>
  <c r="G43" i="10"/>
  <c r="H43" i="10"/>
  <c r="B43" i="10"/>
  <c r="G42" i="10"/>
  <c r="H42" i="10"/>
  <c r="B42" i="10"/>
  <c r="G41" i="10"/>
  <c r="H41" i="10"/>
  <c r="B41" i="10"/>
  <c r="G40" i="10"/>
  <c r="H40" i="10"/>
  <c r="B40" i="10"/>
  <c r="G39" i="10"/>
  <c r="H39" i="10"/>
  <c r="B39" i="10"/>
  <c r="G38" i="10"/>
  <c r="H38" i="10"/>
  <c r="B38" i="10"/>
  <c r="G37" i="10"/>
  <c r="H37" i="10"/>
  <c r="B37" i="10"/>
  <c r="G36" i="10"/>
  <c r="H36" i="10"/>
  <c r="B36" i="10"/>
  <c r="G35" i="10"/>
  <c r="H35" i="10"/>
  <c r="B35" i="10"/>
  <c r="G34" i="10"/>
  <c r="H34" i="10"/>
  <c r="B34" i="10"/>
  <c r="G33" i="10"/>
  <c r="H33" i="10"/>
  <c r="B33" i="10"/>
  <c r="G32" i="10"/>
  <c r="H32" i="10"/>
  <c r="B32" i="10"/>
  <c r="G31" i="10"/>
  <c r="H31" i="10"/>
  <c r="B31" i="10"/>
  <c r="G30" i="10"/>
  <c r="H30" i="10"/>
  <c r="B30" i="10"/>
  <c r="G29" i="10"/>
  <c r="B29" i="10"/>
  <c r="G28" i="10"/>
  <c r="H28" i="10"/>
  <c r="B28" i="10"/>
  <c r="G27" i="10"/>
  <c r="H27" i="10"/>
  <c r="B27" i="10"/>
  <c r="G26" i="10"/>
  <c r="H26" i="10"/>
  <c r="B26" i="10"/>
  <c r="G25" i="10"/>
  <c r="H25" i="10"/>
  <c r="B25" i="10"/>
  <c r="G24" i="10"/>
  <c r="H24" i="10"/>
  <c r="B24" i="10"/>
  <c r="G23" i="10"/>
  <c r="H23" i="10"/>
  <c r="B23" i="10"/>
  <c r="G22" i="10"/>
  <c r="H22" i="10"/>
  <c r="B22" i="10"/>
  <c r="G21" i="10"/>
  <c r="H21" i="10"/>
  <c r="B21" i="10"/>
  <c r="G20" i="10"/>
  <c r="H20" i="10"/>
  <c r="B20" i="10"/>
  <c r="G19" i="10"/>
  <c r="H19" i="10"/>
  <c r="B19" i="10"/>
  <c r="G18" i="10"/>
  <c r="H18" i="10"/>
  <c r="B18" i="10"/>
  <c r="B17" i="10"/>
  <c r="G16" i="10"/>
  <c r="H16" i="10"/>
  <c r="B16" i="10"/>
  <c r="B15" i="10"/>
  <c r="B14" i="10"/>
  <c r="B13" i="10"/>
  <c r="B12" i="10"/>
  <c r="B11" i="10"/>
  <c r="B10" i="10"/>
  <c r="B9" i="10"/>
  <c r="F6" i="27"/>
  <c r="B5" i="27"/>
  <c r="W54" i="26"/>
  <c r="S13" i="26"/>
  <c r="S14" i="26"/>
  <c r="S15" i="26"/>
  <c r="S16" i="26"/>
  <c r="S17" i="26"/>
  <c r="S18" i="26"/>
  <c r="S19" i="26"/>
  <c r="S21" i="26"/>
  <c r="S22" i="26"/>
  <c r="S23" i="26"/>
  <c r="S25" i="26"/>
  <c r="S26" i="26"/>
  <c r="S27" i="26"/>
  <c r="S29" i="26"/>
  <c r="S30" i="26"/>
  <c r="S31" i="26"/>
  <c r="S33" i="26"/>
  <c r="S34" i="26"/>
  <c r="S35" i="26"/>
  <c r="S37" i="26"/>
  <c r="S38" i="26"/>
  <c r="S39" i="26"/>
  <c r="S41" i="26"/>
  <c r="S42" i="26"/>
  <c r="S43" i="26"/>
  <c r="S45" i="26"/>
  <c r="S46" i="26"/>
  <c r="S47" i="26"/>
  <c r="S49" i="26"/>
  <c r="S50" i="26"/>
  <c r="S51" i="26"/>
  <c r="S53" i="26"/>
  <c r="S54" i="26"/>
  <c r="U54" i="26"/>
  <c r="F54" i="26"/>
  <c r="E54" i="26"/>
  <c r="C54" i="26"/>
  <c r="W53" i="26"/>
  <c r="U53" i="26"/>
  <c r="F53" i="26"/>
  <c r="E53" i="26"/>
  <c r="C53" i="26"/>
  <c r="U52" i="26"/>
  <c r="F52" i="26"/>
  <c r="E52" i="26"/>
  <c r="C52" i="26"/>
  <c r="W51" i="26"/>
  <c r="U51" i="26"/>
  <c r="F51" i="26"/>
  <c r="E51" i="26"/>
  <c r="C51" i="26"/>
  <c r="W50" i="26"/>
  <c r="U50" i="26"/>
  <c r="F50" i="26"/>
  <c r="E50" i="26"/>
  <c r="C50" i="26"/>
  <c r="W49" i="26"/>
  <c r="U49" i="26"/>
  <c r="F49" i="26"/>
  <c r="E49" i="26"/>
  <c r="C49" i="26"/>
  <c r="U48" i="26"/>
  <c r="F48" i="26"/>
  <c r="E48" i="26"/>
  <c r="C48" i="26"/>
  <c r="W47" i="26"/>
  <c r="U47" i="26"/>
  <c r="F47" i="26"/>
  <c r="E47" i="26"/>
  <c r="C47" i="26"/>
  <c r="W46" i="26"/>
  <c r="U46" i="26"/>
  <c r="F46" i="26"/>
  <c r="E46" i="26"/>
  <c r="C46" i="26"/>
  <c r="W45" i="26"/>
  <c r="U45" i="26"/>
  <c r="F45" i="26"/>
  <c r="E45" i="26"/>
  <c r="C45" i="26"/>
  <c r="U44" i="26"/>
  <c r="F44" i="26"/>
  <c r="E44" i="26"/>
  <c r="C44" i="26"/>
  <c r="W43" i="26"/>
  <c r="U43" i="26"/>
  <c r="F43" i="26"/>
  <c r="E43" i="26"/>
  <c r="C43" i="26"/>
  <c r="W42" i="26"/>
  <c r="U42" i="26"/>
  <c r="F42" i="26"/>
  <c r="E42" i="26"/>
  <c r="C42" i="26"/>
  <c r="W41" i="26"/>
  <c r="U41" i="26"/>
  <c r="F41" i="26"/>
  <c r="E41" i="26"/>
  <c r="C41" i="26"/>
  <c r="U40" i="26"/>
  <c r="F40" i="26"/>
  <c r="E40" i="26"/>
  <c r="C40" i="26"/>
  <c r="W39" i="26"/>
  <c r="U39" i="26"/>
  <c r="F39" i="26"/>
  <c r="E39" i="26"/>
  <c r="C39" i="26"/>
  <c r="W38" i="26"/>
  <c r="U38" i="26"/>
  <c r="F38" i="26"/>
  <c r="E38" i="26"/>
  <c r="C38" i="26"/>
  <c r="W37" i="26"/>
  <c r="U37" i="26"/>
  <c r="F37" i="26"/>
  <c r="E37" i="26"/>
  <c r="C37" i="26"/>
  <c r="U36" i="26"/>
  <c r="F36" i="26"/>
  <c r="E36" i="26"/>
  <c r="C36" i="26"/>
  <c r="W35" i="26"/>
  <c r="U35" i="26"/>
  <c r="F35" i="26"/>
  <c r="E35" i="26"/>
  <c r="C35" i="26"/>
  <c r="W34" i="26"/>
  <c r="U34" i="26"/>
  <c r="F34" i="26"/>
  <c r="E34" i="26"/>
  <c r="C34" i="26"/>
  <c r="W33" i="26"/>
  <c r="U33" i="26"/>
  <c r="F33" i="26"/>
  <c r="E33" i="26"/>
  <c r="C33" i="26"/>
  <c r="U32" i="26"/>
  <c r="F32" i="26"/>
  <c r="E32" i="26"/>
  <c r="C32" i="26"/>
  <c r="W31" i="26"/>
  <c r="U31" i="26"/>
  <c r="F31" i="26"/>
  <c r="E31" i="26"/>
  <c r="C31" i="26"/>
  <c r="W30" i="26"/>
  <c r="U30" i="26"/>
  <c r="F30" i="26"/>
  <c r="E30" i="26"/>
  <c r="C30" i="26"/>
  <c r="W29" i="26"/>
  <c r="U29" i="26"/>
  <c r="F29" i="26"/>
  <c r="E29" i="26"/>
  <c r="C29" i="26"/>
  <c r="U28" i="26"/>
  <c r="F28" i="26"/>
  <c r="E28" i="26"/>
  <c r="C28" i="26"/>
  <c r="W27" i="26"/>
  <c r="U27" i="26"/>
  <c r="F27" i="26"/>
  <c r="E27" i="26"/>
  <c r="C27" i="26"/>
  <c r="W26" i="26"/>
  <c r="U26" i="26"/>
  <c r="F26" i="26"/>
  <c r="E26" i="26"/>
  <c r="C26" i="26"/>
  <c r="W25" i="26"/>
  <c r="U25" i="26"/>
  <c r="F25" i="26"/>
  <c r="E25" i="26"/>
  <c r="C25" i="26"/>
  <c r="U24" i="26"/>
  <c r="F24" i="26"/>
  <c r="E24" i="26"/>
  <c r="C24" i="26"/>
  <c r="W23" i="26"/>
  <c r="U23" i="26"/>
  <c r="F23" i="26"/>
  <c r="E23" i="26"/>
  <c r="C23" i="26"/>
  <c r="W22" i="26"/>
  <c r="U22" i="26"/>
  <c r="F22" i="26"/>
  <c r="E22" i="26"/>
  <c r="C22" i="26"/>
  <c r="W21" i="26"/>
  <c r="U21" i="26"/>
  <c r="F21" i="26"/>
  <c r="E21" i="26"/>
  <c r="C21" i="26"/>
  <c r="U20" i="26"/>
  <c r="F20" i="26"/>
  <c r="E20" i="26"/>
  <c r="C20" i="26"/>
  <c r="W19" i="26"/>
  <c r="U19" i="26"/>
  <c r="F19" i="26"/>
  <c r="E19" i="26"/>
  <c r="C19" i="26"/>
  <c r="W18" i="26"/>
  <c r="U18" i="26"/>
  <c r="F18" i="26"/>
  <c r="E18" i="26"/>
  <c r="C18" i="26"/>
  <c r="W17" i="26"/>
  <c r="U17" i="26"/>
  <c r="F17" i="26"/>
  <c r="E17" i="26"/>
  <c r="C17" i="26"/>
  <c r="W16" i="26"/>
  <c r="U16" i="26"/>
  <c r="F16" i="26"/>
  <c r="E16" i="26"/>
  <c r="C16" i="26"/>
  <c r="W15" i="26"/>
  <c r="U15" i="26"/>
  <c r="F15" i="26"/>
  <c r="E15" i="26"/>
  <c r="C15" i="26"/>
  <c r="W14" i="26"/>
  <c r="U14" i="26"/>
  <c r="F14" i="26"/>
  <c r="E14" i="26"/>
  <c r="C14" i="26"/>
  <c r="W13" i="26"/>
  <c r="U13" i="26"/>
  <c r="F13" i="26"/>
  <c r="E13" i="26"/>
  <c r="C13" i="26"/>
  <c r="W12"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I30" i="16"/>
  <c r="N30" i="16"/>
  <c r="I7" i="16"/>
  <c r="N7" i="16"/>
  <c r="N10" i="16"/>
  <c r="I11" i="16"/>
  <c r="N11" i="16"/>
  <c r="I12" i="16"/>
  <c r="I13" i="16"/>
  <c r="N13" i="16"/>
  <c r="I14" i="16"/>
  <c r="N14" i="16"/>
  <c r="I15" i="16"/>
  <c r="N15" i="16"/>
  <c r="I16" i="16"/>
  <c r="N16" i="16"/>
  <c r="I17" i="16"/>
  <c r="N17" i="16"/>
  <c r="I18" i="16"/>
  <c r="N18" i="16"/>
  <c r="I19" i="16"/>
  <c r="N19" i="16"/>
  <c r="I20" i="16"/>
  <c r="N20" i="16"/>
  <c r="I21" i="16"/>
  <c r="N21" i="16"/>
  <c r="I22" i="16"/>
  <c r="N22" i="16"/>
  <c r="I23" i="16"/>
  <c r="N23" i="16"/>
  <c r="I24" i="16"/>
  <c r="N24" i="16"/>
  <c r="I25" i="16"/>
  <c r="N25" i="16"/>
  <c r="I26" i="16"/>
  <c r="N26" i="16"/>
  <c r="I27" i="16"/>
  <c r="N27" i="16"/>
  <c r="I28" i="16"/>
  <c r="N28" i="16"/>
  <c r="I29" i="16"/>
  <c r="N29" i="16"/>
  <c r="I31" i="16"/>
  <c r="N31" i="16"/>
  <c r="I32" i="16"/>
  <c r="N32" i="16"/>
  <c r="I33" i="16"/>
  <c r="N33" i="16"/>
  <c r="I34" i="16"/>
  <c r="N34" i="16"/>
  <c r="I35" i="16"/>
  <c r="N35" i="16"/>
  <c r="I36" i="16"/>
  <c r="N36" i="16"/>
  <c r="I37" i="16"/>
  <c r="N37" i="16"/>
  <c r="I38" i="16"/>
  <c r="N38" i="16"/>
  <c r="I39" i="16"/>
  <c r="N39" i="16"/>
  <c r="I40" i="16"/>
  <c r="N40" i="16"/>
  <c r="I41" i="16"/>
  <c r="N41" i="16"/>
  <c r="I42" i="16"/>
  <c r="N42" i="16"/>
  <c r="I43" i="16"/>
  <c r="N43" i="16"/>
  <c r="I44" i="16"/>
  <c r="N44" i="16"/>
  <c r="I45" i="16"/>
  <c r="N45" i="16"/>
  <c r="I46" i="16"/>
  <c r="N46" i="16"/>
  <c r="I47" i="16"/>
  <c r="N47" i="16"/>
  <c r="I48" i="16"/>
  <c r="N48" i="16"/>
  <c r="I49" i="16"/>
  <c r="N49" i="16"/>
  <c r="I50" i="16"/>
  <c r="N50" i="16"/>
  <c r="I51" i="16"/>
  <c r="N51" i="16"/>
  <c r="I52" i="16"/>
  <c r="N52" i="16"/>
  <c r="I53" i="16"/>
  <c r="N53" i="16"/>
  <c r="I54" i="16"/>
  <c r="N54"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W50" i="6"/>
  <c r="D5" i="6"/>
  <c r="O5" i="6" s="1"/>
  <c r="S14" i="6"/>
  <c r="S15" i="6"/>
  <c r="S16" i="6"/>
  <c r="S18" i="6"/>
  <c r="S19" i="6"/>
  <c r="S20" i="6"/>
  <c r="S21" i="6"/>
  <c r="S22" i="6"/>
  <c r="S23" i="6"/>
  <c r="S24" i="6"/>
  <c r="S25" i="6"/>
  <c r="S26" i="6"/>
  <c r="S29" i="6"/>
  <c r="S30" i="6"/>
  <c r="S31" i="6"/>
  <c r="S32" i="6"/>
  <c r="S33" i="6"/>
  <c r="S34" i="6"/>
  <c r="S35" i="6"/>
  <c r="S38" i="6"/>
  <c r="S39" i="6"/>
  <c r="S40" i="6"/>
  <c r="S42" i="6"/>
  <c r="S43" i="6"/>
  <c r="S45" i="6"/>
  <c r="S47" i="6"/>
  <c r="S48" i="6"/>
  <c r="S49" i="6"/>
  <c r="S51" i="6"/>
  <c r="S52" i="6"/>
  <c r="S53" i="6"/>
  <c r="S54" i="6"/>
  <c r="U50" i="6"/>
  <c r="W49" i="6"/>
  <c r="U49" i="6"/>
  <c r="W48" i="6"/>
  <c r="U48" i="6"/>
  <c r="W47" i="6"/>
  <c r="U47" i="6"/>
  <c r="W46" i="6"/>
  <c r="U46" i="6"/>
  <c r="W51" i="6"/>
  <c r="U51" i="6"/>
  <c r="W45" i="6"/>
  <c r="U45" i="6"/>
  <c r="W43" i="6"/>
  <c r="U43" i="6"/>
  <c r="W42" i="6"/>
  <c r="U42" i="6"/>
  <c r="W41" i="6"/>
  <c r="U41" i="6"/>
  <c r="W40" i="6"/>
  <c r="U40" i="6"/>
  <c r="W39" i="6"/>
  <c r="U39" i="6"/>
  <c r="W38" i="6"/>
  <c r="U38" i="6"/>
  <c r="W37" i="6"/>
  <c r="U37" i="6"/>
  <c r="W35" i="6"/>
  <c r="U35" i="6"/>
  <c r="W34" i="6"/>
  <c r="U34" i="6"/>
  <c r="W33" i="6"/>
  <c r="U33" i="6"/>
  <c r="W32" i="6"/>
  <c r="U32" i="6"/>
  <c r="W31" i="6"/>
  <c r="U31" i="6"/>
  <c r="W30" i="6"/>
  <c r="U30" i="6"/>
  <c r="W29" i="6"/>
  <c r="U29" i="6"/>
  <c r="W27" i="6"/>
  <c r="U27" i="6"/>
  <c r="E55" i="16"/>
  <c r="D55" i="16"/>
  <c r="E54" i="16"/>
  <c r="D54" i="16"/>
  <c r="E53" i="16"/>
  <c r="D53" i="16"/>
  <c r="E52" i="16"/>
  <c r="D52" i="16"/>
  <c r="E51" i="16"/>
  <c r="D51" i="16"/>
  <c r="E50" i="16"/>
  <c r="D50" i="16"/>
  <c r="E49" i="16"/>
  <c r="D49" i="16"/>
  <c r="E48" i="16"/>
  <c r="D48" i="16"/>
  <c r="E47" i="16"/>
  <c r="D47" i="16"/>
  <c r="E46" i="16"/>
  <c r="D46" i="16"/>
  <c r="E45" i="16"/>
  <c r="D45" i="16"/>
  <c r="E44" i="16"/>
  <c r="D44" i="16"/>
  <c r="E43" i="16"/>
  <c r="D43" i="16"/>
  <c r="E42" i="16"/>
  <c r="D42" i="16"/>
  <c r="E41" i="16"/>
  <c r="D41" i="16"/>
  <c r="E40" i="16"/>
  <c r="D40" i="16"/>
  <c r="E39" i="16"/>
  <c r="D39" i="16"/>
  <c r="E38" i="16"/>
  <c r="D38"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E15" i="16"/>
  <c r="D15" i="16"/>
  <c r="E14" i="16"/>
  <c r="D14" i="16"/>
  <c r="E13" i="16"/>
  <c r="D13" i="16"/>
  <c r="D12" i="16"/>
  <c r="E11" i="16"/>
  <c r="D11" i="16"/>
  <c r="E10" i="16"/>
  <c r="D10" i="16"/>
  <c r="D9" i="16"/>
  <c r="D8" i="16"/>
  <c r="E7" i="16"/>
  <c r="D7" i="16"/>
  <c r="E3" i="27"/>
  <c r="B3" i="27"/>
  <c r="F8" i="22"/>
  <c r="F6" i="22"/>
  <c r="E3" i="22"/>
  <c r="B3" i="22"/>
  <c r="C8" i="22"/>
  <c r="B8" i="22"/>
  <c r="B5" i="22"/>
  <c r="J8" i="22"/>
  <c r="H8" i="22"/>
  <c r="G8" i="22"/>
  <c r="E8" i="22"/>
  <c r="D8" i="22"/>
  <c r="E5" i="21"/>
  <c r="E4" i="21"/>
  <c r="C3" i="21"/>
  <c r="D5" i="21"/>
  <c r="C5" i="21"/>
  <c r="F5" i="6"/>
  <c r="F4" i="6"/>
  <c r="C5" i="6"/>
  <c r="D3" i="6"/>
  <c r="E5" i="6"/>
  <c r="W54" i="6"/>
  <c r="U54" i="6"/>
  <c r="W53" i="6"/>
  <c r="U53" i="6"/>
  <c r="W52" i="6"/>
  <c r="U52" i="6"/>
  <c r="W26" i="6"/>
  <c r="U26" i="6"/>
  <c r="W25" i="6"/>
  <c r="U25" i="6"/>
  <c r="W24" i="6"/>
  <c r="U24" i="6"/>
  <c r="W23" i="6"/>
  <c r="U23" i="6"/>
  <c r="W22" i="6"/>
  <c r="U22" i="6"/>
  <c r="W21" i="6"/>
  <c r="U21" i="6"/>
  <c r="W20" i="6"/>
  <c r="U20" i="6"/>
  <c r="W19" i="6"/>
  <c r="U19" i="6"/>
  <c r="W18" i="6"/>
  <c r="U18" i="6"/>
  <c r="W17" i="6"/>
  <c r="W16" i="6"/>
  <c r="U16" i="6"/>
  <c r="W15" i="6"/>
  <c r="U15" i="6"/>
  <c r="E5" i="19"/>
  <c r="D5" i="19"/>
  <c r="E4" i="19"/>
  <c r="C3" i="19"/>
  <c r="B5" i="19"/>
  <c r="O64" i="20"/>
  <c r="O7" i="20"/>
  <c r="E7" i="20"/>
  <c r="E64" i="20"/>
  <c r="O63" i="20"/>
  <c r="E63" i="20"/>
  <c r="O6" i="20"/>
  <c r="E6" i="20"/>
  <c r="N7" i="20"/>
  <c r="D7" i="20"/>
  <c r="M4" i="20"/>
  <c r="M61" i="20" s="1"/>
  <c r="C4" i="20"/>
  <c r="C61" i="20" s="1"/>
  <c r="C3" i="20"/>
  <c r="C60" i="20" s="1"/>
  <c r="B58" i="20"/>
  <c r="N64" i="20"/>
  <c r="R64" i="20" s="1"/>
  <c r="D64" i="20"/>
  <c r="M64" i="20"/>
  <c r="C64" i="20"/>
  <c r="M7" i="20"/>
  <c r="C7" i="20"/>
  <c r="D8" i="10"/>
  <c r="F33" i="13"/>
  <c r="L33" i="13"/>
  <c r="N33" i="13"/>
  <c r="F31" i="13"/>
  <c r="L31" i="13"/>
  <c r="N31" i="13"/>
  <c r="F29" i="13"/>
  <c r="L29" i="13"/>
  <c r="N29" i="13"/>
  <c r="F27" i="13"/>
  <c r="L27" i="13"/>
  <c r="N27" i="13"/>
  <c r="N25" i="13"/>
  <c r="F23" i="13"/>
  <c r="F21" i="13"/>
  <c r="F17" i="13"/>
  <c r="G33" i="13"/>
  <c r="K33" i="13"/>
  <c r="G31" i="13"/>
  <c r="K31" i="13"/>
  <c r="G29" i="13"/>
  <c r="K29" i="13"/>
  <c r="G27" i="13"/>
  <c r="K27" i="13"/>
  <c r="G23" i="13"/>
  <c r="K23" i="13"/>
  <c r="K21" i="13"/>
  <c r="K17" i="13"/>
  <c r="G34" i="13"/>
  <c r="G32" i="13"/>
  <c r="G30" i="13"/>
  <c r="G28" i="13"/>
  <c r="G26" i="13"/>
  <c r="G18" i="13"/>
  <c r="P33" i="13"/>
  <c r="P31" i="13"/>
  <c r="P29" i="13"/>
  <c r="P27" i="13"/>
  <c r="P23" i="13"/>
  <c r="P17" i="13"/>
  <c r="B33" i="13"/>
  <c r="B31" i="13"/>
  <c r="B29" i="13"/>
  <c r="B27" i="13"/>
  <c r="B25" i="13"/>
  <c r="B23" i="13"/>
  <c r="B21" i="13"/>
  <c r="B19" i="13"/>
  <c r="B17" i="13"/>
  <c r="B15" i="13"/>
  <c r="B13" i="13"/>
  <c r="B11" i="13"/>
  <c r="B9" i="13"/>
  <c r="E6" i="13"/>
  <c r="F5" i="18"/>
  <c r="D4" i="18"/>
  <c r="C6" i="10"/>
  <c r="C4" i="10"/>
  <c r="C3" i="10"/>
  <c r="B8" i="10"/>
  <c r="C3" i="16"/>
  <c r="E4" i="16"/>
  <c r="D6" i="16"/>
  <c r="H15" i="20" l="1"/>
  <c r="J15" i="20"/>
  <c r="F15" i="20"/>
  <c r="Q15" i="6"/>
  <c r="J15" i="6"/>
  <c r="J16" i="6"/>
  <c r="O16" i="6"/>
  <c r="H23" i="20"/>
  <c r="G23" i="20"/>
  <c r="J23" i="20"/>
  <c r="H49" i="20"/>
  <c r="J49" i="20"/>
  <c r="G49" i="20"/>
  <c r="H52" i="20"/>
  <c r="J52" i="20"/>
  <c r="F52" i="20"/>
  <c r="H55" i="20"/>
  <c r="J55" i="20"/>
  <c r="G55" i="20"/>
  <c r="R21" i="20"/>
  <c r="T21" i="20"/>
  <c r="P21" i="20"/>
  <c r="T113" i="20"/>
  <c r="R113" i="20"/>
  <c r="J20" i="6"/>
  <c r="O20" i="6"/>
  <c r="Q20" i="6"/>
  <c r="Q11" i="20"/>
  <c r="H17" i="20"/>
  <c r="J17" i="20"/>
  <c r="F17" i="20"/>
  <c r="H21" i="20"/>
  <c r="J21" i="20"/>
  <c r="G21" i="20"/>
  <c r="H41" i="20"/>
  <c r="J41" i="20"/>
  <c r="G41" i="20"/>
  <c r="H43" i="20"/>
  <c r="G43" i="20"/>
  <c r="J43" i="20"/>
  <c r="H45" i="20"/>
  <c r="J45" i="20"/>
  <c r="G45" i="20"/>
  <c r="H47" i="20"/>
  <c r="G47" i="20"/>
  <c r="J47" i="20"/>
  <c r="H53" i="20"/>
  <c r="J53" i="20"/>
  <c r="F53" i="20"/>
  <c r="R82" i="20"/>
  <c r="R98" i="20"/>
  <c r="R112" i="20"/>
  <c r="T112" i="20"/>
  <c r="O37" i="6"/>
  <c r="S37" i="6"/>
  <c r="O38" i="6"/>
  <c r="Q38" i="6"/>
  <c r="G15" i="20"/>
  <c r="F19" i="20"/>
  <c r="H19" i="20"/>
  <c r="J19" i="20"/>
  <c r="F23" i="20"/>
  <c r="H33" i="20"/>
  <c r="J33" i="20"/>
  <c r="G33" i="20"/>
  <c r="H35" i="20"/>
  <c r="G35" i="20"/>
  <c r="J35" i="20"/>
  <c r="H37" i="20"/>
  <c r="J37" i="20"/>
  <c r="G37" i="20"/>
  <c r="H39" i="20"/>
  <c r="G39" i="20"/>
  <c r="J39" i="20"/>
  <c r="F49" i="20"/>
  <c r="G52" i="20"/>
  <c r="F55" i="20"/>
  <c r="Q21" i="20"/>
  <c r="R23" i="20"/>
  <c r="Q23" i="20"/>
  <c r="T23" i="20"/>
  <c r="R25" i="20"/>
  <c r="T25" i="20"/>
  <c r="Q25" i="20"/>
  <c r="Q47" i="20"/>
  <c r="J18" i="6"/>
  <c r="Q18" i="6"/>
  <c r="O18" i="6"/>
  <c r="J22" i="6"/>
  <c r="Q22" i="6"/>
  <c r="O22" i="6"/>
  <c r="O41" i="6"/>
  <c r="S41" i="6"/>
  <c r="O46" i="6"/>
  <c r="Q46" i="6"/>
  <c r="S46" i="6"/>
  <c r="G17" i="20"/>
  <c r="F21" i="20"/>
  <c r="H25" i="20"/>
  <c r="J25" i="20"/>
  <c r="G25" i="20"/>
  <c r="H27" i="20"/>
  <c r="G27" i="20"/>
  <c r="J27" i="20"/>
  <c r="H29" i="20"/>
  <c r="J29" i="20"/>
  <c r="G29" i="20"/>
  <c r="H31" i="20"/>
  <c r="G31" i="20"/>
  <c r="J31" i="20"/>
  <c r="F41" i="20"/>
  <c r="F43" i="20"/>
  <c r="F45" i="20"/>
  <c r="F47" i="20"/>
  <c r="H51" i="20"/>
  <c r="G51" i="20"/>
  <c r="J51" i="20"/>
  <c r="G53" i="20"/>
  <c r="R16" i="20"/>
  <c r="Q16" i="20"/>
  <c r="T16" i="20"/>
  <c r="R18" i="20"/>
  <c r="T18" i="20"/>
  <c r="Q18" i="20"/>
  <c r="R20" i="20"/>
  <c r="Q20" i="20"/>
  <c r="T20" i="20"/>
  <c r="Q35" i="20"/>
  <c r="R74" i="20"/>
  <c r="R90" i="20"/>
  <c r="R106" i="20"/>
  <c r="O30" i="6"/>
  <c r="Q30" i="6"/>
  <c r="J38" i="6"/>
  <c r="I28" i="13"/>
  <c r="I32" i="13"/>
  <c r="O49" i="26"/>
  <c r="O50" i="26"/>
  <c r="O53" i="26"/>
  <c r="O54" i="26"/>
  <c r="F18" i="10"/>
  <c r="F20" i="10"/>
  <c r="E27" i="10"/>
  <c r="F34" i="10"/>
  <c r="F36" i="10"/>
  <c r="E55" i="10"/>
  <c r="L41" i="13"/>
  <c r="L49" i="13"/>
  <c r="L57" i="13"/>
  <c r="L73" i="13"/>
  <c r="L81" i="13"/>
  <c r="L89" i="13"/>
  <c r="L97" i="13"/>
  <c r="L105" i="13"/>
  <c r="L113" i="13"/>
  <c r="K37" i="13"/>
  <c r="K45" i="13"/>
  <c r="K53" i="13"/>
  <c r="K69" i="13"/>
  <c r="K77" i="13"/>
  <c r="K85" i="13"/>
  <c r="K93" i="13"/>
  <c r="K101" i="13"/>
  <c r="K109" i="13"/>
  <c r="J49" i="16"/>
  <c r="J41" i="16"/>
  <c r="J33" i="16"/>
  <c r="H17" i="16"/>
  <c r="H25" i="16"/>
  <c r="E19" i="10"/>
  <c r="F26" i="10"/>
  <c r="F28" i="10"/>
  <c r="E35" i="10"/>
  <c r="F54" i="10"/>
  <c r="F56" i="10"/>
  <c r="J53" i="16"/>
  <c r="J45" i="16"/>
  <c r="J37" i="16"/>
  <c r="H21" i="16"/>
  <c r="H29" i="16"/>
  <c r="Q37" i="20"/>
  <c r="J31" i="13"/>
  <c r="J24" i="6"/>
  <c r="J40" i="6"/>
  <c r="J12" i="26"/>
  <c r="Q12" i="26" s="1"/>
  <c r="J16" i="26"/>
  <c r="H53" i="16"/>
  <c r="H45" i="16"/>
  <c r="H37" i="16"/>
  <c r="J17" i="16"/>
  <c r="J25" i="16"/>
  <c r="P21" i="13"/>
  <c r="Q12" i="20"/>
  <c r="G20" i="13"/>
  <c r="H10" i="16"/>
  <c r="I9" i="16"/>
  <c r="J66" i="20"/>
  <c r="P9" i="13"/>
  <c r="K25" i="13"/>
  <c r="L25" i="13"/>
  <c r="T15" i="20"/>
  <c r="D17" i="10"/>
  <c r="O13" i="26"/>
  <c r="H12" i="16"/>
  <c r="P11" i="13"/>
  <c r="P25" i="13"/>
  <c r="F19" i="13"/>
  <c r="U13" i="6"/>
  <c r="G25" i="13"/>
  <c r="F25" i="13"/>
  <c r="W13" i="6"/>
  <c r="H17" i="10"/>
  <c r="T72" i="20"/>
  <c r="R73" i="20"/>
  <c r="J25" i="13"/>
  <c r="F16" i="10"/>
  <c r="S13" i="6"/>
  <c r="J13" i="6"/>
  <c r="J14" i="26"/>
  <c r="S12" i="26"/>
  <c r="T14" i="20"/>
  <c r="P14" i="20"/>
  <c r="R14" i="20"/>
  <c r="I24" i="13"/>
  <c r="E15" i="10"/>
  <c r="J69" i="20"/>
  <c r="I20" i="13"/>
  <c r="T11" i="20"/>
  <c r="J9" i="26"/>
  <c r="P11" i="20" s="1"/>
  <c r="I16" i="13"/>
  <c r="O7" i="6"/>
  <c r="G14" i="13" s="1"/>
  <c r="J11" i="13"/>
  <c r="F11" i="13"/>
  <c r="K11" i="13"/>
  <c r="N6" i="16"/>
  <c r="G7" i="20"/>
  <c r="E12" i="16"/>
  <c r="O11" i="6"/>
  <c r="G22" i="13" s="1"/>
  <c r="D14" i="10"/>
  <c r="F14" i="10"/>
  <c r="J13" i="20" s="1"/>
  <c r="P19" i="13"/>
  <c r="K19" i="13"/>
  <c r="J19" i="13"/>
  <c r="J11" i="16"/>
  <c r="L11" i="16" s="1"/>
  <c r="M11" i="16" s="1"/>
  <c r="O8" i="6"/>
  <c r="W8" i="6" s="1"/>
  <c r="J8" i="26"/>
  <c r="I15" i="13" s="1"/>
  <c r="Q9" i="20"/>
  <c r="J7" i="16"/>
  <c r="K9" i="13"/>
  <c r="G10" i="13"/>
  <c r="J9" i="13"/>
  <c r="G21" i="13"/>
  <c r="T13" i="20"/>
  <c r="Q13" i="20"/>
  <c r="J11" i="26"/>
  <c r="P13" i="20" s="1"/>
  <c r="J70" i="20"/>
  <c r="H19" i="13"/>
  <c r="G11" i="20"/>
  <c r="F12" i="10"/>
  <c r="J11" i="20" s="1"/>
  <c r="J9" i="6"/>
  <c r="D12" i="10"/>
  <c r="J68" i="20" s="1"/>
  <c r="E11" i="10"/>
  <c r="T10" i="20" s="1"/>
  <c r="F15" i="13"/>
  <c r="D11" i="10"/>
  <c r="J67" i="20" s="1"/>
  <c r="K15" i="13"/>
  <c r="P15" i="13"/>
  <c r="G15" i="13"/>
  <c r="E9" i="16"/>
  <c r="N9" i="16"/>
  <c r="H15" i="13"/>
  <c r="J9" i="16"/>
  <c r="L9" i="16" s="1"/>
  <c r="M9" i="16" s="1"/>
  <c r="W7" i="6"/>
  <c r="G13" i="13"/>
  <c r="E8" i="16"/>
  <c r="J13" i="13"/>
  <c r="F10" i="10"/>
  <c r="J9" i="20" s="1"/>
  <c r="N8" i="16"/>
  <c r="K8" i="16" s="1"/>
  <c r="H13" i="13"/>
  <c r="P13" i="13"/>
  <c r="K13" i="13"/>
  <c r="J7" i="26"/>
  <c r="P9" i="20" s="1"/>
  <c r="D9" i="10"/>
  <c r="J65" i="20" s="1"/>
  <c r="R65" i="20"/>
  <c r="I12" i="13"/>
  <c r="Q7" i="20"/>
  <c r="E6" i="16"/>
  <c r="F8" i="10"/>
  <c r="J7" i="20" s="1"/>
  <c r="J64" i="20"/>
  <c r="J5" i="26"/>
  <c r="Q5" i="26" s="1"/>
  <c r="P26" i="20"/>
  <c r="U17" i="6"/>
  <c r="J5" i="6"/>
  <c r="G9" i="13" s="1"/>
  <c r="H29" i="10"/>
  <c r="H57" i="10"/>
  <c r="F10" i="20"/>
  <c r="O12" i="6"/>
  <c r="Q13" i="6"/>
  <c r="H16" i="20"/>
  <c r="O15" i="6"/>
  <c r="J17" i="6"/>
  <c r="R22" i="20"/>
  <c r="T26" i="20"/>
  <c r="Q27" i="20"/>
  <c r="Q33" i="20"/>
  <c r="R36" i="20"/>
  <c r="R42" i="20"/>
  <c r="Q43" i="20"/>
  <c r="F9" i="13"/>
  <c r="J26" i="6"/>
  <c r="J34" i="6"/>
  <c r="J42" i="6"/>
  <c r="J50" i="6"/>
  <c r="O50" i="6"/>
  <c r="J54" i="6"/>
  <c r="O54" i="6"/>
  <c r="J6" i="26"/>
  <c r="I11" i="13" s="1"/>
  <c r="I14" i="13"/>
  <c r="J10" i="26"/>
  <c r="I21" i="13"/>
  <c r="I22" i="13"/>
  <c r="H8" i="16"/>
  <c r="J8" i="16" s="1"/>
  <c r="L8" i="16" s="1"/>
  <c r="M8" i="16" s="1"/>
  <c r="J12" i="16"/>
  <c r="L12" i="16" s="1"/>
  <c r="M12" i="16" s="1"/>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9" i="20"/>
  <c r="F13" i="20"/>
  <c r="Q26" i="20"/>
  <c r="Q32" i="20"/>
  <c r="Q48" i="20"/>
  <c r="J48" i="6"/>
  <c r="O48" i="6"/>
  <c r="J52" i="6"/>
  <c r="O52" i="6"/>
  <c r="I10" i="13"/>
  <c r="I18" i="13"/>
  <c r="I25" i="13"/>
  <c r="I26" i="13"/>
  <c r="I29" i="13"/>
  <c r="I30" i="13"/>
  <c r="I33" i="13"/>
  <c r="I34" i="13"/>
  <c r="H6" i="16"/>
  <c r="J6" i="16" s="1"/>
  <c r="L6" i="16" s="1"/>
  <c r="M6" i="16" s="1"/>
  <c r="J10" i="16"/>
  <c r="L10" i="16" s="1"/>
  <c r="M10"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S12" i="6"/>
  <c r="G9" i="20"/>
  <c r="F16" i="20"/>
  <c r="Q17" i="6"/>
  <c r="Q29" i="20"/>
  <c r="Q39" i="20"/>
  <c r="Q45" i="20"/>
  <c r="J28" i="6"/>
  <c r="J36" i="6"/>
  <c r="J44" i="6"/>
  <c r="I23" i="13"/>
  <c r="J28" i="19"/>
  <c r="J44" i="19"/>
  <c r="L7" i="16"/>
  <c r="M7" i="16" s="1"/>
  <c r="L13" i="16"/>
  <c r="M13" i="16" s="1"/>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G8" i="20"/>
  <c r="J6" i="6"/>
  <c r="G11" i="13" s="1"/>
  <c r="J10" i="20"/>
  <c r="G12" i="20"/>
  <c r="J10" i="6"/>
  <c r="G19" i="13" s="1"/>
  <c r="Q12" i="6"/>
  <c r="H14" i="20" s="1"/>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H10" i="19"/>
  <c r="J9" i="19" s="1"/>
  <c r="L17" i="13" s="1"/>
  <c r="N17" i="13" s="1"/>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4"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4" i="6"/>
  <c r="Q28" i="26"/>
  <c r="Q32" i="26"/>
  <c r="Q36" i="26"/>
  <c r="Q40" i="26"/>
  <c r="Q44" i="26"/>
  <c r="Q49" i="20"/>
  <c r="R51" i="20"/>
  <c r="T51" i="20"/>
  <c r="P51" i="20"/>
  <c r="Q53" i="20"/>
  <c r="R56" i="20"/>
  <c r="T56" i="20"/>
  <c r="P56" i="20"/>
  <c r="R67" i="20"/>
  <c r="R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2" i="19"/>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6" i="16"/>
  <c r="K7"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W10" i="6" l="1"/>
  <c r="Q8" i="6"/>
  <c r="G10" i="20"/>
  <c r="Q7" i="6"/>
  <c r="H9" i="20" s="1"/>
  <c r="G13" i="20"/>
  <c r="Q11" i="6"/>
  <c r="H13" i="20" s="1"/>
  <c r="W11" i="6"/>
  <c r="I17" i="13"/>
  <c r="H15" i="10"/>
  <c r="G15" i="10"/>
  <c r="L23" i="13"/>
  <c r="N23" i="13" s="1"/>
  <c r="T71" i="20"/>
  <c r="W12" i="6"/>
  <c r="G24" i="13"/>
  <c r="Q9" i="26"/>
  <c r="W9" i="26"/>
  <c r="J8" i="19"/>
  <c r="L15" i="13" s="1"/>
  <c r="N15" i="13" s="1"/>
  <c r="J5" i="19"/>
  <c r="T64" i="20" s="1"/>
  <c r="J10" i="19"/>
  <c r="T69" i="20" s="1"/>
  <c r="G16" i="13"/>
  <c r="P10" i="20"/>
  <c r="W8" i="26"/>
  <c r="Q8" i="26"/>
  <c r="I13" i="13"/>
  <c r="Q6" i="6"/>
  <c r="J7" i="19"/>
  <c r="G10" i="10" s="1"/>
  <c r="H10" i="10" s="1"/>
  <c r="J11" i="19"/>
  <c r="G14" i="10" s="1"/>
  <c r="H14" i="10" s="1"/>
  <c r="I9" i="13"/>
  <c r="Q5" i="6"/>
  <c r="H7" i="20" s="1"/>
  <c r="P7" i="20"/>
  <c r="W5" i="26"/>
  <c r="W5" i="6"/>
  <c r="T68" i="20"/>
  <c r="Q11" i="26"/>
  <c r="W11" i="26"/>
  <c r="Q10" i="6"/>
  <c r="W10" i="26"/>
  <c r="Q10" i="26"/>
  <c r="P12" i="20"/>
  <c r="G12" i="10"/>
  <c r="H12" i="10" s="1"/>
  <c r="F12" i="20"/>
  <c r="I19" i="13"/>
  <c r="Q9" i="6"/>
  <c r="W9" i="6"/>
  <c r="G17" i="13"/>
  <c r="F11" i="20"/>
  <c r="H10" i="20"/>
  <c r="W7" i="26"/>
  <c r="Q7" i="26"/>
  <c r="F8" i="20"/>
  <c r="W6" i="6"/>
  <c r="P8" i="20"/>
  <c r="Q6" i="26"/>
  <c r="W6" i="26"/>
  <c r="J6" i="19"/>
  <c r="R7" i="20"/>
  <c r="F7" i="20"/>
  <c r="S5" i="26" l="1"/>
  <c r="S11" i="6"/>
  <c r="S8" i="6"/>
  <c r="S6" i="6"/>
  <c r="S7" i="6"/>
  <c r="H8" i="20"/>
  <c r="S5" i="6"/>
  <c r="S9" i="26"/>
  <c r="R11" i="20"/>
  <c r="T67" i="20"/>
  <c r="G13" i="10"/>
  <c r="H13" i="10" s="1"/>
  <c r="L9" i="13"/>
  <c r="N9" i="13" s="1"/>
  <c r="G11" i="10"/>
  <c r="H11" i="10" s="1"/>
  <c r="G8" i="10"/>
  <c r="H8" i="10" s="1"/>
  <c r="L19" i="13"/>
  <c r="N19" i="13" s="1"/>
  <c r="R10" i="20"/>
  <c r="S8" i="26"/>
  <c r="L21" i="13"/>
  <c r="N21" i="13" s="1"/>
  <c r="L13" i="13"/>
  <c r="N13" i="13" s="1"/>
  <c r="T66" i="20"/>
  <c r="T70" i="20"/>
  <c r="S11" i="26"/>
  <c r="R13" i="20"/>
  <c r="S10" i="26"/>
  <c r="R12" i="20"/>
  <c r="S10" i="6"/>
  <c r="U12" i="6" s="1"/>
  <c r="H12" i="20"/>
  <c r="S9" i="6"/>
  <c r="H11" i="20"/>
  <c r="S7" i="26"/>
  <c r="R9" i="20"/>
  <c r="L11" i="13"/>
  <c r="N11" i="13" s="1"/>
  <c r="G9" i="10"/>
  <c r="H9" i="10" s="1"/>
  <c r="T65" i="20"/>
  <c r="S6" i="26"/>
  <c r="U12" i="26" s="1"/>
  <c r="R8" i="20"/>
  <c r="U11" i="6" l="1"/>
  <c r="U11" i="2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<sst xmlns="http://schemas.openxmlformats.org/spreadsheetml/2006/main" count="1681" uniqueCount="175">
  <si>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</si>
  <si>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</si>
  <si>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</si>
  <si>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</si>
  <si>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</si>
  <si>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</si>
  <si>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</si>
  <si>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</si>
  <si>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</si>
  <si>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</si>
  <si>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</si>
  <si>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</si>
  <si>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</si>
  <si>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</si>
  <si>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</si>
  <si>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</si>
  <si>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</si>
  <si>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</si>
  <si>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</si>
  <si>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</si>
  <si>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</si>
  <si>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</si>
  <si>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</si>
  <si>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</si>
  <si>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</si>
  <si>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</si>
  <si>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</si>
  <si>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</si>
  <si>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</si>
  <si>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</si>
  <si>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</si>
  <si>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</si>
  <si>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</si>
  <si>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</si>
  <si>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</si>
  <si>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</si>
  <si>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</si>
  <si>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</si>
  <si>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</si>
  <si>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</si>
  <si>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</si>
  <si>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</si>
  <si>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</si>
  <si>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</si>
  <si>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</si>
  <si>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</si>
  <si>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</si>
  <si>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</si>
  <si>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</si>
  <si>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</si>
  <si>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</si>
  <si>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</si>
  <si>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</si>
  <si>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</si>
  <si>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</si>
  <si>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</si>
  <si>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</si>
  <si>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</si>
  <si>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</si>
  <si>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</si>
  <si>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</si>
  <si>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</si>
  <si>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</si>
  <si>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</si>
  <si>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</si>
  <si>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</si>
  <si>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</si>
  <si>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</si>
  <si>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</si>
  <si>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</si>
  <si>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</si>
  <si>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</si>
  <si>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</si>
  <si>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</si>
  <si>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</si>
  <si>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</si>
  <si>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</si>
  <si>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</si>
  <si>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</si>
  <si>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</si>
  <si>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</si>
  <si>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</si>
  <si>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</si>
  <si>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</si>
  <si>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</si>
  <si>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</si>
  <si>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</si>
  <si>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</si>
  <si>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</si>
  <si>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</si>
  <si>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</si>
  <si>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</si>
  <si>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</si>
  <si>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</si>
  <si>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</si>
  <si>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</si>
  <si>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</si>
  <si>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</si>
  <si>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</si>
  <si>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</si>
  <si>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</si>
  <si>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</si>
  <si>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</si>
  <si>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</si>
  <si>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</si>
  <si>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</si>
  <si>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</si>
  <si>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</si>
  <si>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</si>
  <si>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</si>
  <si>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</si>
  <si>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</si>
  <si>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</si>
  <si>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</si>
  <si>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</si>
  <si>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</si>
  <si>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</si>
  <si>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</si>
  <si>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</si>
  <si>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</si>
  <si>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</si>
  <si>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</si>
  <si>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</si>
  <si>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</si>
  <si>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</si>
  <si>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</si>
  <si>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</si>
  <si>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</si>
  <si>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</si>
  <si>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</si>
  <si>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</si>
  <si>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</si>
  <si>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</si>
  <si>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</si>
  <si>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</si>
  <si>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</si>
  <si>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</si>
  <si>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</si>
  <si>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</si>
  <si>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</si>
  <si>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</si>
  <si>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</si>
  <si>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</si>
  <si>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</si>
  <si>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</si>
  <si>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</si>
  <si>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</si>
  <si>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</si>
  <si>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</si>
  <si>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</si>
  <si>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</si>
  <si>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</si>
  <si>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</si>
  <si>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Krajské kolo DOROSTU</t>
  </si>
  <si>
    <t>9.6.2018 Chrudim</t>
  </si>
  <si>
    <t>UO</t>
  </si>
  <si>
    <t>CR</t>
  </si>
  <si>
    <t>Lukavice</t>
  </si>
  <si>
    <t>Skuteč</t>
  </si>
  <si>
    <t>PA</t>
  </si>
  <si>
    <t>Pardubice - město</t>
  </si>
  <si>
    <t>Dorci mladší</t>
  </si>
  <si>
    <t>Votroubek Matyáš</t>
  </si>
  <si>
    <t>Lozice</t>
  </si>
  <si>
    <t>Vaníček Tomáš</t>
  </si>
  <si>
    <t>Voleč</t>
  </si>
  <si>
    <t>Dušek Jakub</t>
  </si>
  <si>
    <t>Lanškroun</t>
  </si>
  <si>
    <t>Flégr Lukáš</t>
  </si>
  <si>
    <t>Brodský Samuel</t>
  </si>
  <si>
    <t>Hauf Matěj</t>
  </si>
  <si>
    <t>Bezdíček Jakub</t>
  </si>
  <si>
    <t>Třebovice</t>
  </si>
  <si>
    <t>NP</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</si>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</sst>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72">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2" fontId="3" fillId="2" borderId="7" xfId="0" applyNumberFormat="1" applyFont="1" applyFill="1" applyBorder="1" applyAlignment="1" applyProtection="1">
      <alignment horizontal="center" vertical="center"/>
      <protection hidden="1"/>
    </xf>
    <xf numFmtId="2" fontId="3" fillId="2" borderId="4" xfId="0" applyNumberFormat="1" applyFont="1" applyFill="1" applyBorder="1" applyAlignment="1" applyProtection="1">
      <alignment horizontal="center" vertical="center"/>
      <protection hidden="1"/>
    </xf>
    <xf numFmtId="2" fontId="0" fillId="2" borderId="4" xfId="0" applyNumberFormat="1" applyFill="1" applyBorder="1" applyAlignment="1" applyProtection="1">
      <alignment horizontal="center" vertical="center"/>
      <protection hidden="1"/>
    </xf>
    <xf numFmtId="0" fontId="0" fillId="2" borderId="47" xfId="0" applyNumberFormat="1" applyFill="1" applyBorder="1" applyProtection="1">
      <protection hidden="1"/>
    </xf>
    <xf numFmtId="0" fontId="3" fillId="0" borderId="24" xfId="0" applyNumberFormat="1" applyFont="1" applyFill="1" applyBorder="1" applyAlignment="1" applyProtection="1">
      <alignment horizontal="left" vertical="center"/>
      <protection hidden="1"/>
    </xf>
    <xf numFmtId="0" fontId="3" fillId="2" borderId="25" xfId="0" applyNumberFormat="1" applyFont="1" applyFill="1" applyBorder="1" applyAlignment="1" applyProtection="1">
      <alignment horizontal="left" vertical="center"/>
      <protection hidden="1"/>
    </xf>
    <xf numFmtId="49" fontId="3" fillId="0" borderId="4" xfId="0" applyNumberFormat="1" applyFont="1" applyFill="1" applyBorder="1" applyAlignment="1" applyProtection="1">
      <alignment horizontal="center" vertical="center"/>
      <protection hidden="1"/>
    </xf>
    <xf numFmtId="0" fontId="3" fillId="0" borderId="48" xfId="0" applyNumberFormat="1" applyFont="1" applyFill="1" applyBorder="1" applyAlignment="1" applyProtection="1">
      <alignment horizontal="left" vertical="center"/>
      <protection hidden="1"/>
    </xf>
    <xf numFmtId="49" fontId="3" fillId="0" borderId="17" xfId="0" applyNumberFormat="1" applyFont="1" applyFill="1" applyBorder="1" applyAlignment="1" applyProtection="1">
      <alignment horizontal="center" vertical="center"/>
      <protection hidden="1"/>
    </xf>
    <xf numFmtId="49" fontId="3" fillId="0" borderId="6" xfId="0" applyNumberFormat="1" applyFont="1" applyFill="1" applyBorder="1" applyAlignment="1" applyProtection="1">
      <alignment horizontal="center" vertical="center"/>
      <protection hidden="1"/>
    </xf>
    <xf numFmtId="49" fontId="3" fillId="0" borderId="54" xfId="0" applyNumberFormat="1" applyFont="1" applyFill="1" applyBorder="1" applyAlignment="1" applyProtection="1">
      <alignment horizontal="center" vertical="center"/>
      <protection hidden="1"/>
    </xf>
    <xf numFmtId="49" fontId="4" fillId="0" borderId="4" xfId="0" applyNumberFormat="1" applyFont="1" applyFill="1" applyBorder="1" applyAlignment="1" applyProtection="1">
      <alignment horizontal="center" vertical="center"/>
      <protection hidden="1"/>
    </xf>
    <xf numFmtId="49" fontId="0" fillId="0" borderId="4" xfId="0" applyNumberFormat="1" applyFill="1" applyBorder="1" applyAlignment="1" applyProtection="1">
      <alignment vertical="center"/>
      <protection hidden="1"/>
    </xf>
    <xf numFmtId="49" fontId="3" fillId="0" borderId="7" xfId="0" applyNumberFormat="1" applyFont="1" applyFill="1" applyBorder="1" applyAlignment="1" applyProtection="1">
      <alignment horizontal="center" vertical="center"/>
      <protection hidden="1"/>
    </xf>
    <xf numFmtId="49" fontId="3" fillId="0" borderId="8" xfId="0" applyNumberFormat="1" applyFont="1" applyFill="1" applyBorder="1" applyAlignment="1" applyProtection="1">
      <alignment horizontal="center" vertical="center"/>
      <protection hidden="1"/>
    </xf>
    <xf numFmtId="49" fontId="3" fillId="0" borderId="13" xfId="0" applyNumberFormat="1" applyFont="1" applyFill="1" applyBorder="1" applyAlignment="1" applyProtection="1">
      <alignment horizontal="center" vertical="center"/>
      <protection hidden="1"/>
    </xf>
    <xf numFmtId="49" fontId="3" fillId="0" borderId="24" xfId="0" applyNumberFormat="1" applyFont="1" applyFill="1" applyBorder="1" applyAlignment="1" applyProtection="1">
      <alignment horizontal="center" vertical="center"/>
      <protection hidden="1"/>
    </xf>
    <xf numFmtId="0" fontId="3" fillId="0" borderId="52" xfId="0" applyNumberFormat="1" applyFont="1" applyFill="1" applyBorder="1" applyAlignment="1" applyProtection="1">
      <alignment horizontal="left" vertical="center"/>
      <protection hidden="1"/>
    </xf>
    <xf numFmtId="0" fontId="3" fillId="0" borderId="64" xfId="0" applyNumberFormat="1" applyFont="1" applyFill="1" applyBorder="1" applyAlignment="1" applyProtection="1">
      <alignment horizontal="center" vertical="center"/>
      <protection hidden="1"/>
    </xf>
    <xf numFmtId="49" fontId="3" fillId="0" borderId="20" xfId="0" applyNumberFormat="1" applyFont="1" applyFill="1" applyBorder="1" applyAlignment="1" applyProtection="1">
      <alignment horizontal="center" vertical="center"/>
      <protection hidden="1"/>
    </xf>
    <xf numFmtId="49" fontId="3" fillId="0" borderId="41" xfId="0" applyNumberFormat="1" applyFont="1" applyFill="1" applyBorder="1" applyAlignment="1" applyProtection="1">
      <alignment horizontal="center" vertical="center"/>
      <protection hidden="1"/>
    </xf>
    <xf numFmtId="49" fontId="3" fillId="0" borderId="42" xfId="0" applyNumberFormat="1" applyFont="1" applyFill="1" applyBorder="1" applyAlignment="1" applyProtection="1">
      <alignment horizontal="center" vertical="center"/>
      <protection hidden="1"/>
    </xf>
    <xf numFmtId="49" fontId="4" fillId="0" borderId="24" xfId="0" applyNumberFormat="1" applyFont="1" applyFill="1" applyBorder="1" applyAlignment="1" applyProtection="1">
      <alignment horizontal="center" vertical="center"/>
      <protection hidden="1"/>
    </xf>
    <xf numFmtId="49" fontId="0" fillId="0" borderId="24" xfId="0" applyNumberFormat="1" applyFill="1" applyBorder="1" applyAlignment="1" applyProtection="1">
      <alignment vertical="center"/>
      <protection hidden="1"/>
    </xf>
    <xf numFmtId="49" fontId="3" fillId="0" borderId="21" xfId="0" applyNumberFormat="1" applyFont="1" applyFill="1" applyBorder="1" applyAlignment="1" applyProtection="1">
      <alignment horizontal="center" vertical="center"/>
      <protection hidden="1"/>
    </xf>
    <xf numFmtId="49" fontId="3" fillId="0" borderId="36" xfId="0" applyNumberFormat="1" applyFont="1" applyFill="1" applyBorder="1" applyAlignment="1" applyProtection="1">
      <alignment horizontal="center" vertical="center"/>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18" fillId="0" borderId="0" xfId="0"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18" fillId="0" borderId="48" xfId="0" applyNumberFormat="1" applyFont="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1" fontId="3" fillId="0" borderId="39"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8"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18" fillId="0" borderId="52" xfId="0" applyNumberFormat="1" applyFont="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1" fontId="23" fillId="0" borderId="24" xfId="0" applyNumberFormat="1"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9"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7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1" fontId="23" fillId="0" borderId="22"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18" xfId="0" applyNumberFormat="1" applyFont="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8" xfId="0" applyFont="1" applyBorder="1" applyAlignment="1" applyProtection="1">
      <alignment vertical="center"/>
      <protection hidden="1"/>
    </xf>
    <xf numFmtId="1" fontId="23" fillId="0" borderId="54"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0" fontId="3" fillId="0" borderId="66" xfId="0" applyFont="1" applyBorder="1" applyAlignment="1" applyProtection="1">
      <alignment horizontal="center" vertical="center"/>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0" fontId="3" fillId="0" borderId="53" xfId="0" applyFont="1" applyBorder="1" applyAlignment="1" applyProtection="1">
      <alignment horizontal="center" vertical="center"/>
      <protection hidden="1"/>
    </xf>
    <xf numFmtId="1" fontId="23" fillId="0" borderId="13" xfId="0" applyNumberFormat="1" applyFont="1" applyBorder="1" applyAlignment="1" applyProtection="1">
      <alignment horizontal="center" vertical="center"/>
      <protection hidden="1"/>
    </xf>
    <xf numFmtId="0" fontId="22" fillId="0" borderId="47" xfId="0" applyFont="1" applyBorder="1" applyAlignment="1" applyProtection="1">
      <alignment horizontal="center" vertical="center" textRotation="90" wrapText="1"/>
      <protection hidden="1"/>
    </xf>
    <xf numFmtId="0" fontId="0" fillId="0" borderId="4" xfId="0" applyFont="1" applyBorder="1" applyAlignment="1" applyProtection="1">
      <alignment horizontal="center"/>
      <protection hidden="1"/>
    </xf>
    <xf numFmtId="0" fontId="0" fillId="0" borderId="6" xfId="0" applyFont="1" applyBorder="1" applyAlignment="1" applyProtection="1">
      <alignment horizontal="left"/>
      <protection hidden="1"/>
    </xf>
    <xf numFmtId="0" fontId="0" fillId="0" borderId="7" xfId="0" applyFont="1" applyBorder="1" applyAlignment="1" applyProtection="1">
      <alignment horizontal="center"/>
      <protection hidden="1"/>
    </xf>
    <xf numFmtId="0" fontId="0" fillId="0" borderId="54" xfId="0" applyFont="1" applyBorder="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alignment horizontal="center"/>
      <protection hidden="1"/>
    </xf>
    <xf numFmtId="2" fontId="3" fillId="0" borderId="6" xfId="0" applyNumberFormat="1" applyFont="1" applyFill="1" applyBorder="1" applyAlignment="1" applyProtection="1">
      <alignment horizontal="center" vertical="center"/>
      <protection hidden="1"/>
    </xf>
    <xf numFmtId="2" fontId="3" fillId="0" borderId="7" xfId="0" applyNumberFormat="1" applyFont="1" applyFill="1" applyBorder="1" applyAlignment="1" applyProtection="1">
      <alignment horizontal="center" vertical="center"/>
      <protection hidden="1"/>
    </xf>
    <xf numFmtId="2" fontId="3" fillId="0" borderId="8" xfId="0" applyNumberFormat="1" applyFont="1" applyFill="1" applyBorder="1" applyAlignment="1" applyProtection="1">
      <alignment horizontal="center" vertical="center"/>
      <protection hidden="1"/>
    </xf>
    <xf numFmtId="0" fontId="0" fillId="0" borderId="47" xfId="0" applyNumberFormat="1" applyFill="1" applyBorder="1" applyProtection="1">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617" t="s">
        <v>13</v>
      </c>
      <c r="C1" s="617"/>
      <c r="D1" s="617"/>
      <c r="E1" s="617"/>
      <c r="F1" s="617"/>
      <c r="G1" s="617"/>
      <c r="H1" s="617"/>
      <c r="I1" s="617"/>
      <c r="J1" s="617"/>
      <c r="L1" s="586">
        <v>1</v>
      </c>
      <c r="M1" s="586">
        <v>1</v>
      </c>
      <c r="N1" s="586">
        <v>1</v>
      </c>
    </row>
    <row r="2" spans="2:14" ht="26.25" x14ac:dyDescent="0.4">
      <c r="B2" s="617" t="s">
        <v>71</v>
      </c>
      <c r="C2" s="617"/>
      <c r="D2" s="617"/>
      <c r="E2" s="617"/>
      <c r="F2" s="617"/>
      <c r="G2" s="617"/>
      <c r="H2" s="617"/>
      <c r="I2" s="617"/>
      <c r="J2" s="617"/>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617" t="s">
        <v>14</v>
      </c>
      <c r="C1" s="617"/>
      <c r="D1" s="617"/>
      <c r="E1" s="617"/>
      <c r="F1" s="617"/>
      <c r="G1" s="617"/>
      <c r="H1" s="2"/>
      <c r="I1" s="2"/>
      <c r="J1" s="2"/>
      <c r="K1" s="2"/>
      <c r="L1" s="2"/>
    </row>
    <row r="2" spans="2:12" ht="22.5" customHeight="1" x14ac:dyDescent="0.4">
      <c r="B2" s="618" t="s">
        <v>153</v>
      </c>
      <c r="C2" s="618"/>
      <c r="D2" s="618"/>
      <c r="E2" s="618"/>
      <c r="F2" s="618"/>
      <c r="G2" s="618"/>
      <c r="H2" s="2"/>
      <c r="I2" s="2"/>
      <c r="J2" s="2"/>
      <c r="K2" s="2"/>
      <c r="L2" s="2"/>
    </row>
    <row r="3" spans="2:12" ht="22.5" customHeight="1" x14ac:dyDescent="0.4">
      <c r="B3" s="619" t="s">
        <v>154</v>
      </c>
      <c r="C3" s="618"/>
      <c r="D3" s="618"/>
      <c r="E3" s="618"/>
      <c r="F3" s="618"/>
      <c r="G3" s="618"/>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20" t="s">
        <v>161</v>
      </c>
      <c r="E5" s="620"/>
      <c r="F5" s="621"/>
      <c r="G5" s="115"/>
      <c r="H5" s="10"/>
    </row>
    <row r="6" spans="2:12" s="3" customFormat="1" ht="16.5" thickBot="1" x14ac:dyDescent="0.3">
      <c r="C6" s="7" t="s">
        <v>0</v>
      </c>
      <c r="D6" s="7" t="s">
        <v>9</v>
      </c>
      <c r="E6" s="485" t="s">
        <v>1</v>
      </c>
      <c r="F6" s="485" t="s">
        <v>8</v>
      </c>
      <c r="G6" s="11"/>
      <c r="H6" s="11"/>
    </row>
    <row r="7" spans="2:12" ht="15" x14ac:dyDescent="0.2">
      <c r="C7" s="486">
        <v>1</v>
      </c>
      <c r="D7" s="560" t="s">
        <v>162</v>
      </c>
      <c r="E7" s="560" t="s">
        <v>163</v>
      </c>
      <c r="F7" s="564" t="s">
        <v>156</v>
      </c>
      <c r="G7" s="117"/>
      <c r="H7" s="12"/>
    </row>
    <row r="8" spans="2:12" ht="15" x14ac:dyDescent="0.2">
      <c r="C8" s="487">
        <v>2</v>
      </c>
      <c r="D8" s="561" t="s">
        <v>164</v>
      </c>
      <c r="E8" s="561" t="s">
        <v>165</v>
      </c>
      <c r="F8" s="565" t="s">
        <v>159</v>
      </c>
      <c r="G8" s="117"/>
      <c r="H8" s="12"/>
    </row>
    <row r="9" spans="2:12" ht="15" x14ac:dyDescent="0.2">
      <c r="C9" s="488">
        <v>3</v>
      </c>
      <c r="D9" s="562" t="s">
        <v>166</v>
      </c>
      <c r="E9" s="562" t="s">
        <v>167</v>
      </c>
      <c r="F9" s="566" t="s">
        <v>155</v>
      </c>
      <c r="G9" s="117"/>
      <c r="H9" s="12"/>
    </row>
    <row r="10" spans="2:12" ht="15" x14ac:dyDescent="0.2">
      <c r="C10" s="487">
        <v>4</v>
      </c>
      <c r="D10" s="561" t="s">
        <v>168</v>
      </c>
      <c r="E10" s="561" t="s">
        <v>158</v>
      </c>
      <c r="F10" s="565" t="s">
        <v>156</v>
      </c>
      <c r="G10" s="117"/>
      <c r="H10" s="12"/>
    </row>
    <row r="11" spans="2:12" ht="15" x14ac:dyDescent="0.2">
      <c r="C11" s="488">
        <v>5</v>
      </c>
      <c r="D11" s="562" t="s">
        <v>169</v>
      </c>
      <c r="E11" s="562" t="s">
        <v>160</v>
      </c>
      <c r="F11" s="566" t="s">
        <v>159</v>
      </c>
      <c r="G11" s="117"/>
      <c r="H11" s="12"/>
    </row>
    <row r="12" spans="2:12" ht="15" x14ac:dyDescent="0.2">
      <c r="C12" s="487">
        <v>6</v>
      </c>
      <c r="D12" s="561" t="s">
        <v>170</v>
      </c>
      <c r="E12" s="561" t="s">
        <v>157</v>
      </c>
      <c r="F12" s="565" t="s">
        <v>155</v>
      </c>
      <c r="G12" s="117"/>
      <c r="H12" s="12"/>
    </row>
    <row r="13" spans="2:12" ht="15" x14ac:dyDescent="0.2">
      <c r="C13" s="488">
        <v>7</v>
      </c>
      <c r="D13" s="562" t="s">
        <v>171</v>
      </c>
      <c r="E13" s="562" t="s">
        <v>172</v>
      </c>
      <c r="F13" s="566" t="s">
        <v>155</v>
      </c>
      <c r="G13" s="117"/>
      <c r="H13" s="12"/>
    </row>
    <row r="14" spans="2:12" ht="15" x14ac:dyDescent="0.2">
      <c r="C14" s="487">
        <v>8</v>
      </c>
      <c r="D14" s="561"/>
      <c r="E14" s="561"/>
      <c r="F14" s="565"/>
      <c r="G14" s="117"/>
      <c r="H14" s="12"/>
    </row>
    <row r="15" spans="2:12" ht="15" x14ac:dyDescent="0.2">
      <c r="C15" s="488">
        <v>9</v>
      </c>
      <c r="D15" s="562"/>
      <c r="E15" s="562"/>
      <c r="F15" s="566"/>
      <c r="G15" s="117"/>
      <c r="H15" s="12"/>
    </row>
    <row r="16" spans="2:12" ht="15" x14ac:dyDescent="0.2">
      <c r="C16" s="487">
        <v>10</v>
      </c>
      <c r="D16" s="561"/>
      <c r="E16" s="561"/>
      <c r="F16" s="565"/>
      <c r="G16" s="117"/>
      <c r="H16" s="12"/>
    </row>
    <row r="17" spans="3:8" s="50" customFormat="1" ht="15" x14ac:dyDescent="0.2">
      <c r="C17" s="488">
        <v>11</v>
      </c>
      <c r="D17" s="562"/>
      <c r="E17" s="562"/>
      <c r="F17" s="566"/>
      <c r="G17" s="117"/>
      <c r="H17" s="49"/>
    </row>
    <row r="18" spans="3:8" s="50" customFormat="1" ht="15" x14ac:dyDescent="0.2">
      <c r="C18" s="487">
        <v>12</v>
      </c>
      <c r="D18" s="561"/>
      <c r="E18" s="561"/>
      <c r="F18" s="565"/>
      <c r="G18" s="117"/>
      <c r="H18" s="49"/>
    </row>
    <row r="19" spans="3:8" s="50" customFormat="1" ht="15" x14ac:dyDescent="0.2">
      <c r="C19" s="488">
        <v>13</v>
      </c>
      <c r="D19" s="562"/>
      <c r="E19" s="562"/>
      <c r="F19" s="566"/>
      <c r="G19" s="117"/>
      <c r="H19" s="49"/>
    </row>
    <row r="20" spans="3:8" s="50" customFormat="1" ht="15" x14ac:dyDescent="0.2">
      <c r="C20" s="487">
        <v>14</v>
      </c>
      <c r="D20" s="561"/>
      <c r="E20" s="561"/>
      <c r="F20" s="565"/>
      <c r="G20" s="117"/>
      <c r="H20" s="49"/>
    </row>
    <row r="21" spans="3:8" s="50" customFormat="1" ht="15" x14ac:dyDescent="0.2">
      <c r="C21" s="488">
        <v>15</v>
      </c>
      <c r="D21" s="562"/>
      <c r="E21" s="562"/>
      <c r="F21" s="566"/>
      <c r="G21" s="117"/>
      <c r="H21" s="49"/>
    </row>
    <row r="22" spans="3:8" ht="15" x14ac:dyDescent="0.2">
      <c r="C22" s="487">
        <v>16</v>
      </c>
      <c r="D22" s="561"/>
      <c r="E22" s="561"/>
      <c r="F22" s="565"/>
      <c r="G22" s="116"/>
    </row>
    <row r="23" spans="3:8" ht="15" x14ac:dyDescent="0.2">
      <c r="C23" s="488">
        <v>17</v>
      </c>
      <c r="D23" s="562"/>
      <c r="E23" s="562"/>
      <c r="F23" s="566"/>
      <c r="G23" s="116"/>
    </row>
    <row r="24" spans="3:8" ht="15" x14ac:dyDescent="0.2">
      <c r="C24" s="487">
        <v>18</v>
      </c>
      <c r="D24" s="561"/>
      <c r="E24" s="561"/>
      <c r="F24" s="565"/>
      <c r="G24" s="116"/>
    </row>
    <row r="25" spans="3:8" ht="15" x14ac:dyDescent="0.2">
      <c r="C25" s="488">
        <v>19</v>
      </c>
      <c r="D25" s="562"/>
      <c r="E25" s="562"/>
      <c r="F25" s="566"/>
      <c r="G25" s="116"/>
    </row>
    <row r="26" spans="3:8" ht="15" x14ac:dyDescent="0.2">
      <c r="C26" s="487">
        <v>20</v>
      </c>
      <c r="D26" s="561"/>
      <c r="E26" s="561"/>
      <c r="F26" s="565"/>
    </row>
    <row r="27" spans="3:8" ht="15" x14ac:dyDescent="0.2">
      <c r="C27" s="488">
        <v>21</v>
      </c>
      <c r="D27" s="562"/>
      <c r="E27" s="562"/>
      <c r="F27" s="566"/>
    </row>
    <row r="28" spans="3:8" ht="15" x14ac:dyDescent="0.2">
      <c r="C28" s="487">
        <v>22</v>
      </c>
      <c r="D28" s="561"/>
      <c r="E28" s="561"/>
      <c r="F28" s="565"/>
    </row>
    <row r="29" spans="3:8" ht="15" x14ac:dyDescent="0.2">
      <c r="C29" s="488">
        <v>23</v>
      </c>
      <c r="D29" s="562"/>
      <c r="E29" s="562"/>
      <c r="F29" s="566"/>
    </row>
    <row r="30" spans="3:8" ht="15" x14ac:dyDescent="0.2">
      <c r="C30" s="487">
        <v>24</v>
      </c>
      <c r="D30" s="561"/>
      <c r="E30" s="561"/>
      <c r="F30" s="565"/>
      <c r="G30" s="117"/>
      <c r="H30" s="12"/>
    </row>
    <row r="31" spans="3:8" ht="15" x14ac:dyDescent="0.2">
      <c r="C31" s="488">
        <v>25</v>
      </c>
      <c r="D31" s="562"/>
      <c r="E31" s="562"/>
      <c r="F31" s="566"/>
      <c r="G31" s="117"/>
      <c r="H31" s="12"/>
    </row>
    <row r="32" spans="3:8" ht="15" x14ac:dyDescent="0.2">
      <c r="C32" s="487">
        <v>26</v>
      </c>
      <c r="D32" s="561"/>
      <c r="E32" s="561"/>
      <c r="F32" s="565"/>
      <c r="G32" s="117"/>
      <c r="H32" s="12"/>
    </row>
    <row r="33" spans="3:8" ht="15" x14ac:dyDescent="0.2">
      <c r="C33" s="488">
        <v>27</v>
      </c>
      <c r="D33" s="562"/>
      <c r="E33" s="562"/>
      <c r="F33" s="566"/>
      <c r="G33" s="117"/>
      <c r="H33" s="12"/>
    </row>
    <row r="34" spans="3:8" ht="15" x14ac:dyDescent="0.2">
      <c r="C34" s="487">
        <v>28</v>
      </c>
      <c r="D34" s="561"/>
      <c r="E34" s="561"/>
      <c r="F34" s="565"/>
      <c r="G34" s="117"/>
      <c r="H34" s="12"/>
    </row>
    <row r="35" spans="3:8" ht="15" x14ac:dyDescent="0.2">
      <c r="C35" s="488">
        <v>29</v>
      </c>
      <c r="D35" s="562"/>
      <c r="E35" s="562"/>
      <c r="F35" s="566"/>
      <c r="G35" s="117"/>
      <c r="H35" s="12"/>
    </row>
    <row r="36" spans="3:8" ht="15" x14ac:dyDescent="0.2">
      <c r="C36" s="487">
        <v>30</v>
      </c>
      <c r="D36" s="561"/>
      <c r="E36" s="561"/>
      <c r="F36" s="565"/>
      <c r="G36" s="117"/>
      <c r="H36" s="12"/>
    </row>
    <row r="37" spans="3:8" ht="15" x14ac:dyDescent="0.2">
      <c r="C37" s="488">
        <v>31</v>
      </c>
      <c r="D37" s="562"/>
      <c r="E37" s="562"/>
      <c r="F37" s="566"/>
      <c r="G37" s="117"/>
      <c r="H37" s="12"/>
    </row>
    <row r="38" spans="3:8" ht="15" x14ac:dyDescent="0.2">
      <c r="C38" s="487">
        <v>32</v>
      </c>
      <c r="D38" s="561"/>
      <c r="E38" s="561"/>
      <c r="F38" s="565"/>
      <c r="G38" s="117"/>
      <c r="H38" s="12"/>
    </row>
    <row r="39" spans="3:8" s="50" customFormat="1" ht="15" x14ac:dyDescent="0.2">
      <c r="C39" s="488">
        <v>33</v>
      </c>
      <c r="D39" s="562"/>
      <c r="E39" s="562"/>
      <c r="F39" s="566"/>
      <c r="G39" s="117"/>
      <c r="H39" s="49"/>
    </row>
    <row r="40" spans="3:8" s="50" customFormat="1" ht="15" x14ac:dyDescent="0.2">
      <c r="C40" s="487">
        <v>34</v>
      </c>
      <c r="D40" s="561"/>
      <c r="E40" s="561"/>
      <c r="F40" s="565"/>
      <c r="G40" s="117"/>
      <c r="H40" s="49"/>
    </row>
    <row r="41" spans="3:8" s="50" customFormat="1" ht="15" x14ac:dyDescent="0.2">
      <c r="C41" s="488">
        <v>35</v>
      </c>
      <c r="D41" s="562"/>
      <c r="E41" s="562"/>
      <c r="F41" s="566"/>
      <c r="G41" s="117"/>
      <c r="H41" s="49"/>
    </row>
    <row r="42" spans="3:8" s="50" customFormat="1" ht="15" x14ac:dyDescent="0.2">
      <c r="C42" s="487">
        <v>36</v>
      </c>
      <c r="D42" s="561"/>
      <c r="E42" s="561"/>
      <c r="F42" s="565"/>
      <c r="G42" s="117"/>
      <c r="H42" s="49"/>
    </row>
    <row r="43" spans="3:8" s="50" customFormat="1" ht="15" x14ac:dyDescent="0.2">
      <c r="C43" s="488">
        <v>37</v>
      </c>
      <c r="D43" s="562"/>
      <c r="E43" s="562"/>
      <c r="F43" s="566"/>
      <c r="G43" s="117"/>
      <c r="H43" s="49"/>
    </row>
    <row r="44" spans="3:8" ht="15" x14ac:dyDescent="0.2">
      <c r="C44" s="487">
        <v>38</v>
      </c>
      <c r="D44" s="561"/>
      <c r="E44" s="561"/>
      <c r="F44" s="565"/>
      <c r="G44" s="116"/>
    </row>
    <row r="45" spans="3:8" ht="15" x14ac:dyDescent="0.2">
      <c r="C45" s="488">
        <v>39</v>
      </c>
      <c r="D45" s="562"/>
      <c r="E45" s="562"/>
      <c r="F45" s="566"/>
      <c r="G45" s="116"/>
    </row>
    <row r="46" spans="3:8" ht="15" x14ac:dyDescent="0.2">
      <c r="C46" s="487">
        <v>40</v>
      </c>
      <c r="D46" s="561"/>
      <c r="E46" s="561"/>
      <c r="F46" s="565"/>
      <c r="G46" s="116"/>
    </row>
    <row r="47" spans="3:8" ht="15" x14ac:dyDescent="0.2">
      <c r="C47" s="488">
        <v>41</v>
      </c>
      <c r="D47" s="562"/>
      <c r="E47" s="562"/>
      <c r="F47" s="566"/>
      <c r="G47" s="116"/>
    </row>
    <row r="48" spans="3:8" ht="15" x14ac:dyDescent="0.2">
      <c r="C48" s="487">
        <v>42</v>
      </c>
      <c r="D48" s="561"/>
      <c r="E48" s="561"/>
      <c r="F48" s="565"/>
    </row>
    <row r="49" spans="3:7" ht="15" x14ac:dyDescent="0.2">
      <c r="C49" s="488">
        <v>43</v>
      </c>
      <c r="D49" s="562"/>
      <c r="E49" s="562"/>
      <c r="F49" s="566"/>
      <c r="G49" s="116"/>
    </row>
    <row r="50" spans="3:7" ht="15" x14ac:dyDescent="0.2">
      <c r="C50" s="487">
        <v>44</v>
      </c>
      <c r="D50" s="561"/>
      <c r="E50" s="561"/>
      <c r="F50" s="565"/>
    </row>
    <row r="51" spans="3:7" ht="15" x14ac:dyDescent="0.2">
      <c r="C51" s="488">
        <v>45</v>
      </c>
      <c r="D51" s="562"/>
      <c r="E51" s="562"/>
      <c r="F51" s="566"/>
    </row>
    <row r="52" spans="3:7" ht="15" x14ac:dyDescent="0.2">
      <c r="C52" s="487">
        <v>46</v>
      </c>
      <c r="D52" s="561"/>
      <c r="E52" s="561"/>
      <c r="F52" s="565"/>
    </row>
    <row r="53" spans="3:7" ht="15" x14ac:dyDescent="0.2">
      <c r="C53" s="488">
        <v>47</v>
      </c>
      <c r="D53" s="562"/>
      <c r="E53" s="562"/>
      <c r="F53" s="566"/>
    </row>
    <row r="54" spans="3:7" ht="15" x14ac:dyDescent="0.2">
      <c r="C54" s="487">
        <v>48</v>
      </c>
      <c r="D54" s="561"/>
      <c r="E54" s="561"/>
      <c r="F54" s="565"/>
    </row>
    <row r="55" spans="3:7" ht="15" x14ac:dyDescent="0.2">
      <c r="C55" s="488">
        <v>49</v>
      </c>
      <c r="D55" s="562"/>
      <c r="E55" s="562"/>
      <c r="F55" s="566"/>
    </row>
    <row r="56" spans="3:7" ht="15.75" thickBot="1" x14ac:dyDescent="0.25">
      <c r="C56" s="489">
        <v>50</v>
      </c>
      <c r="D56" s="563"/>
      <c r="E56" s="563"/>
      <c r="F56" s="567"/>
    </row>
  </sheetData>
  <sheetProtection sheet="1" objects="1" scenarios="1"/>
  <dataConsolidate/>
  <customSheetViews>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22" t="s">
        <v>63</v>
      </c>
      <c r="C1" s="622"/>
      <c r="D1" s="622"/>
      <c r="E1" s="622"/>
      <c r="F1" s="622"/>
      <c r="G1" s="622"/>
      <c r="H1" s="622"/>
      <c r="I1" s="622"/>
      <c r="J1" s="622"/>
      <c r="K1" s="622"/>
      <c r="L1" s="622"/>
      <c r="M1" s="622"/>
      <c r="N1" s="622"/>
      <c r="O1" s="622"/>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23" t="s">
        <v>105</v>
      </c>
      <c r="C1" s="623"/>
      <c r="D1" s="623"/>
      <c r="E1" s="623"/>
      <c r="F1" s="623"/>
      <c r="G1" s="623"/>
      <c r="H1" s="623"/>
      <c r="I1" s="623"/>
      <c r="J1" s="623"/>
      <c r="K1" s="623"/>
      <c r="L1" s="623"/>
      <c r="M1" s="623"/>
      <c r="N1" s="623"/>
      <c r="O1" s="623"/>
      <c r="P1" s="623"/>
      <c r="Q1" s="623"/>
      <c r="R1" s="623"/>
      <c r="S1" s="623"/>
      <c r="T1" s="623"/>
      <c r="U1" s="623"/>
      <c r="V1" s="623"/>
    </row>
    <row r="2" spans="1:24" ht="15" customHeight="1" thickBot="1" x14ac:dyDescent="0.25">
      <c r="C2" s="347"/>
      <c r="D2" s="347"/>
      <c r="E2" s="347"/>
      <c r="F2" s="348"/>
      <c r="G2" s="348"/>
      <c r="K2" s="352"/>
    </row>
    <row r="3" spans="1:24" ht="15" customHeight="1" thickBot="1" x14ac:dyDescent="0.25">
      <c r="C3" s="624" t="str">
        <f>Start!$D$5</f>
        <v>Dorci mladší</v>
      </c>
      <c r="D3" s="625"/>
      <c r="E3" s="626"/>
      <c r="F3" s="355"/>
      <c r="G3" s="355"/>
      <c r="H3" s="356"/>
      <c r="K3" s="357"/>
      <c r="L3" s="358"/>
      <c r="M3" s="359"/>
      <c r="N3" s="359"/>
      <c r="X3" s="360"/>
    </row>
    <row r="4" spans="1:24" ht="13.15" customHeight="1" x14ac:dyDescent="0.2">
      <c r="B4" s="627" t="s">
        <v>96</v>
      </c>
      <c r="C4" s="645" t="s">
        <v>95</v>
      </c>
      <c r="D4" s="647" t="s">
        <v>1</v>
      </c>
      <c r="E4" s="649" t="str">
        <f>Start!$F$6</f>
        <v>Okres</v>
      </c>
      <c r="F4" s="629" t="s">
        <v>45</v>
      </c>
      <c r="G4" s="631" t="s">
        <v>46</v>
      </c>
      <c r="H4" s="633" t="s">
        <v>50</v>
      </c>
      <c r="I4" s="635" t="s">
        <v>116</v>
      </c>
      <c r="J4" s="637" t="s">
        <v>117</v>
      </c>
      <c r="K4" s="639" t="s">
        <v>23</v>
      </c>
      <c r="L4" s="640"/>
      <c r="M4" s="640"/>
      <c r="N4" s="641"/>
      <c r="O4" s="642" t="s">
        <v>24</v>
      </c>
      <c r="P4" s="643"/>
      <c r="Q4" s="643"/>
      <c r="R4" s="643"/>
      <c r="S4" s="643"/>
      <c r="T4" s="643"/>
      <c r="U4" s="643"/>
      <c r="V4" s="644"/>
      <c r="X4" s="361"/>
    </row>
    <row r="5" spans="1:24" s="362" customFormat="1" ht="117" thickBot="1" x14ac:dyDescent="0.25">
      <c r="B5" s="628"/>
      <c r="C5" s="646"/>
      <c r="D5" s="648"/>
      <c r="E5" s="650"/>
      <c r="F5" s="630"/>
      <c r="G5" s="632"/>
      <c r="H5" s="634"/>
      <c r="I5" s="636"/>
      <c r="J5" s="638"/>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Votroubek Matyáš</v>
      </c>
      <c r="D6" s="365" t="str">
        <f>IF(Start!E7="","",Start!E7)</f>
        <v>Lozice</v>
      </c>
      <c r="E6" s="366" t="str">
        <f>IF(C6="","",IF(Start!F7="","",Start!F7))</f>
        <v>CR</v>
      </c>
      <c r="F6" s="367"/>
      <c r="G6" s="368"/>
      <c r="H6" s="369" t="str">
        <f>IF(C6="","",IF(G6&gt;0,IF(AND(F6&gt;0,G6&gt;0,(G6-F6)&gt;0),G6-F6,"chyba"),"X"))</f>
        <v>X</v>
      </c>
      <c r="I6" s="370">
        <f>IF(C6="","",0)</f>
        <v>0</v>
      </c>
      <c r="J6" s="371" t="str">
        <f>IF(C6="","",IF(H6="chyba","chyba",IF(H6="X","X",IF((H6-I6)&lt;0,"chyba",H6-I6))))</f>
        <v>X</v>
      </c>
      <c r="K6" s="372">
        <f>IF(C6="","",N6/1440)</f>
        <v>0</v>
      </c>
      <c r="L6" s="373" t="str">
        <f>IF(C6="","",IF(J6="chyba","chyba",IF(J6="X","X",IF(OR(O6="D",W6="D"),"D",ROUND(SUM(J6:K6),7)))))</f>
        <v>X</v>
      </c>
      <c r="M6" s="374" t="str">
        <f>IF(C6="","",IF(L6="chyba","CH",IF(L6="X","X",IF(L6="D","D",RANK(L6,L$6:L$55,1)))))</f>
        <v>X</v>
      </c>
      <c r="N6" s="375">
        <f>IF(C6="","",SUM(O6:V6))</f>
        <v>0</v>
      </c>
      <c r="O6" s="376"/>
      <c r="P6" s="377"/>
      <c r="Q6" s="377"/>
      <c r="R6" s="377"/>
      <c r="S6" s="377"/>
      <c r="T6" s="377"/>
      <c r="U6" s="377"/>
      <c r="V6" s="378"/>
      <c r="W6" s="379"/>
    </row>
    <row r="7" spans="1:24" x14ac:dyDescent="0.2">
      <c r="B7" s="380">
        <v>2</v>
      </c>
      <c r="C7" s="381" t="str">
        <f>IF(Start!D8="","",Start!D8)</f>
        <v>Vaníček Tomáš</v>
      </c>
      <c r="D7" s="382" t="str">
        <f>IF(Start!E8="","",Start!E8)</f>
        <v>Voleč</v>
      </c>
      <c r="E7" s="383" t="str">
        <f>IF(C7="","",IF(Start!F8="","",Start!F8))</f>
        <v>PA</v>
      </c>
      <c r="F7" s="384"/>
      <c r="G7" s="385"/>
      <c r="H7" s="386" t="str">
        <f t="shared" ref="H7:H55" si="0">IF(C7="","",IF(G7&gt;0,IF(AND(F7&gt;0,G7&gt;0,(G7-F7)&gt;0),G7-F7,"chyba"),"X"))</f>
        <v>X</v>
      </c>
      <c r="I7" s="387">
        <f t="shared" ref="I7:I55" si="1">IF(C7="","",0)</f>
        <v>0</v>
      </c>
      <c r="J7" s="388" t="str">
        <f t="shared" ref="J7:J55" si="2">IF(C7="","",IF(H7="chyba","chyba",IF(H7="X","X",IF((H7-I7)&lt;0,"chyba",H7-I7))))</f>
        <v>X</v>
      </c>
      <c r="K7" s="389">
        <f t="shared" ref="K7:K55" si="3">IF(C7="","",N7/1440)</f>
        <v>0</v>
      </c>
      <c r="L7" s="390" t="str">
        <f t="shared" ref="L7:L55" si="4">IF(C7="","",IF(J7="chyba","chyba",IF(J7="X","X",IF(OR(O7="D",W7="D"),"D",ROUND(SUM(J7:K7),7)))))</f>
        <v>X</v>
      </c>
      <c r="M7" s="391" t="str">
        <f t="shared" ref="M7:M55" si="5">IF(C7="","",IF(L7="chyba","CH",IF(L7="X","X",IF(L7="D","D",RANK(L7,L$6:L$55,1)))))</f>
        <v>X</v>
      </c>
      <c r="N7" s="392">
        <f t="shared" ref="N7:N55" si="6">IF(C7="","",SUM(O7:V7))</f>
        <v>0</v>
      </c>
      <c r="O7" s="393"/>
      <c r="P7" s="394"/>
      <c r="Q7" s="394"/>
      <c r="R7" s="394"/>
      <c r="S7" s="394"/>
      <c r="T7" s="394"/>
      <c r="U7" s="394"/>
      <c r="V7" s="395"/>
      <c r="W7" s="379"/>
    </row>
    <row r="8" spans="1:24" x14ac:dyDescent="0.2">
      <c r="B8" s="396">
        <v>3</v>
      </c>
      <c r="C8" s="397" t="str">
        <f>IF(Start!D9="","",Start!D9)</f>
        <v>Dušek Jakub</v>
      </c>
      <c r="D8" s="398" t="str">
        <f>IF(Start!E9="","",Start!E9)</f>
        <v>Lanškroun</v>
      </c>
      <c r="E8" s="399" t="str">
        <f>IF(C8="","",IF(Start!F9="","",Start!F9))</f>
        <v>UO</v>
      </c>
      <c r="F8" s="400"/>
      <c r="G8" s="401"/>
      <c r="H8" s="386" t="str">
        <f t="shared" si="0"/>
        <v>X</v>
      </c>
      <c r="I8" s="402">
        <f t="shared" si="1"/>
        <v>0</v>
      </c>
      <c r="J8" s="388" t="str">
        <f t="shared" si="2"/>
        <v>X</v>
      </c>
      <c r="K8" s="389">
        <f t="shared" si="3"/>
        <v>0</v>
      </c>
      <c r="L8" s="390" t="str">
        <f t="shared" si="4"/>
        <v>X</v>
      </c>
      <c r="M8" s="391" t="str">
        <f t="shared" si="5"/>
        <v>X</v>
      </c>
      <c r="N8" s="392">
        <f t="shared" si="6"/>
        <v>0</v>
      </c>
      <c r="O8" s="403"/>
      <c r="P8" s="404"/>
      <c r="Q8" s="404"/>
      <c r="R8" s="404"/>
      <c r="S8" s="404"/>
      <c r="T8" s="404"/>
      <c r="U8" s="404"/>
      <c r="V8" s="405"/>
      <c r="W8" s="379"/>
    </row>
    <row r="9" spans="1:24" x14ac:dyDescent="0.2">
      <c r="B9" s="380">
        <v>4</v>
      </c>
      <c r="C9" s="381" t="str">
        <f>IF(Start!D10="","",Start!D10)</f>
        <v>Flégr Lukáš</v>
      </c>
      <c r="D9" s="382" t="str">
        <f>IF(Start!E10="","",Start!E10)</f>
        <v>Skuteč</v>
      </c>
      <c r="E9" s="383" t="str">
        <f>IF(C9="","",IF(Start!F10="","",Start!F10))</f>
        <v>CR</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Brodský Samuel</v>
      </c>
      <c r="D10" s="398" t="str">
        <f>IF(Start!E11="","",Start!E11)</f>
        <v>Pardubice - město</v>
      </c>
      <c r="E10" s="399" t="str">
        <f>IF(C10="","",IF(Start!F11="","",Start!F11))</f>
        <v>PA</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Hauf Matěj</v>
      </c>
      <c r="D11" s="382" t="str">
        <f>IF(Start!E12="","",Start!E12)</f>
        <v>Lukavice</v>
      </c>
      <c r="E11" s="383" t="str">
        <f>IF(C11="","",IF(Start!F12="","",Start!F12))</f>
        <v>UO</v>
      </c>
      <c r="F11" s="406"/>
      <c r="G11" s="407"/>
      <c r="H11" s="386" t="str">
        <f t="shared" si="0"/>
        <v>X</v>
      </c>
      <c r="I11" s="387">
        <f t="shared" si="1"/>
        <v>0</v>
      </c>
      <c r="J11" s="388" t="str">
        <f t="shared" si="2"/>
        <v>X</v>
      </c>
      <c r="K11" s="408">
        <f t="shared" si="3"/>
        <v>0</v>
      </c>
      <c r="L11" s="409" t="str">
        <f t="shared" si="4"/>
        <v>X</v>
      </c>
      <c r="M11" s="391" t="str">
        <f t="shared" si="5"/>
        <v>X</v>
      </c>
      <c r="N11" s="410">
        <f t="shared" si="6"/>
        <v>0</v>
      </c>
      <c r="O11" s="411"/>
      <c r="P11" s="412"/>
      <c r="Q11" s="412"/>
      <c r="R11" s="412"/>
      <c r="S11" s="412"/>
      <c r="T11" s="412"/>
      <c r="U11" s="412"/>
      <c r="V11" s="413"/>
      <c r="W11" s="379"/>
    </row>
    <row r="12" spans="1:24" x14ac:dyDescent="0.2">
      <c r="B12" s="396">
        <v>7</v>
      </c>
      <c r="C12" s="397" t="str">
        <f>IF(Start!D13="","",Start!D13)</f>
        <v>Bezdíček Jakub</v>
      </c>
      <c r="D12" s="398" t="str">
        <f>IF(Start!E13="","",Start!E13)</f>
        <v>Třebovice</v>
      </c>
      <c r="E12" s="399" t="str">
        <f>IF(C12="","",IF(Start!F13="","",Start!F13))</f>
        <v>UO</v>
      </c>
      <c r="F12" s="414"/>
      <c r="G12" s="415"/>
      <c r="H12" s="386" t="str">
        <f t="shared" si="0"/>
        <v>X</v>
      </c>
      <c r="I12" s="402">
        <f t="shared" si="1"/>
        <v>0</v>
      </c>
      <c r="J12" s="388" t="str">
        <f t="shared" si="2"/>
        <v>X</v>
      </c>
      <c r="K12" s="408">
        <f t="shared" si="3"/>
        <v>0</v>
      </c>
      <c r="L12" s="409" t="str">
        <f t="shared" si="4"/>
        <v>X</v>
      </c>
      <c r="M12" s="391" t="str">
        <f t="shared" si="5"/>
        <v>X</v>
      </c>
      <c r="N12" s="410">
        <f t="shared" si="6"/>
        <v>0</v>
      </c>
      <c r="O12" s="416"/>
      <c r="P12" s="417"/>
      <c r="Q12" s="417"/>
      <c r="R12" s="417"/>
      <c r="S12" s="417"/>
      <c r="T12" s="417"/>
      <c r="U12" s="417"/>
      <c r="V12" s="418"/>
      <c r="W12" s="379"/>
    </row>
    <row r="13" spans="1:24" x14ac:dyDescent="0.2">
      <c r="B13" s="380">
        <v>8</v>
      </c>
      <c r="C13" s="381" t="str">
        <f>IF(Start!D14="","",Start!D14)</f>
        <v/>
      </c>
      <c r="D13" s="382" t="str">
        <f>IF(Start!E14="","",Start!E14)</f>
        <v/>
      </c>
      <c r="E13" s="383" t="str">
        <f>IF(C13="","",IF(Start!F14="","",Start!F14))</f>
        <v/>
      </c>
      <c r="F13" s="406"/>
      <c r="G13" s="407"/>
      <c r="H13" s="386" t="str">
        <f t="shared" si="0"/>
        <v/>
      </c>
      <c r="I13" s="387" t="str">
        <f t="shared" si="1"/>
        <v/>
      </c>
      <c r="J13" s="388" t="str">
        <f t="shared" si="2"/>
        <v/>
      </c>
      <c r="K13" s="408" t="str">
        <f t="shared" si="3"/>
        <v/>
      </c>
      <c r="L13" s="409" t="str">
        <f t="shared" si="4"/>
        <v/>
      </c>
      <c r="M13" s="391" t="str">
        <f t="shared" si="5"/>
        <v/>
      </c>
      <c r="N13" s="410" t="str">
        <f t="shared" si="6"/>
        <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40" activePane="bottomLeft" state="frozen"/>
      <selection activeCell="F4" sqref="F4"/>
      <selection pane="bottomLeft"/>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617" t="s">
        <v>47</v>
      </c>
      <c r="C1" s="617"/>
      <c r="D1" s="617"/>
      <c r="E1" s="617"/>
      <c r="F1" s="617"/>
      <c r="H1" s="124"/>
      <c r="I1" s="124"/>
    </row>
    <row r="2" spans="1:9" ht="13.15" customHeight="1" thickBot="1" x14ac:dyDescent="0.45">
      <c r="C2" s="125"/>
      <c r="D2" s="126"/>
      <c r="E2" s="125"/>
      <c r="H2" s="127"/>
      <c r="I2" s="128"/>
    </row>
    <row r="3" spans="1:9" ht="15" customHeight="1" thickBot="1" x14ac:dyDescent="0.25">
      <c r="C3" s="129"/>
      <c r="D3" s="654" t="s">
        <v>97</v>
      </c>
      <c r="E3" s="655"/>
      <c r="F3" s="656"/>
      <c r="H3" s="17"/>
      <c r="I3" s="124"/>
    </row>
    <row r="4" spans="1:9" ht="15" customHeight="1" thickBot="1" x14ac:dyDescent="0.25">
      <c r="D4" s="651" t="str">
        <f>Start!$D$5</f>
        <v>Dorci mladší</v>
      </c>
      <c r="E4" s="652"/>
      <c r="F4" s="653"/>
      <c r="I4" s="124"/>
    </row>
    <row r="5" spans="1:9" s="5" customFormat="1" ht="13.5" thickBot="1" x14ac:dyDescent="0.25">
      <c r="C5" s="229" t="s">
        <v>48</v>
      </c>
      <c r="D5" s="230" t="s">
        <v>9</v>
      </c>
      <c r="E5" s="231" t="s">
        <v>1</v>
      </c>
      <c r="F5" s="114" t="str">
        <f>Start!$F$6</f>
        <v>Okres</v>
      </c>
      <c r="G5" s="130"/>
      <c r="H5" s="10"/>
      <c r="I5" s="10"/>
    </row>
    <row r="6" spans="1:9" x14ac:dyDescent="0.2">
      <c r="C6" s="762"/>
      <c r="D6" s="763"/>
      <c r="E6" s="764"/>
      <c r="F6" s="765"/>
      <c r="G6" s="228" t="s">
        <v>49</v>
      </c>
      <c r="H6" s="506"/>
      <c r="I6" s="507"/>
    </row>
    <row r="7" spans="1:9" x14ac:dyDescent="0.2">
      <c r="C7" s="767"/>
      <c r="D7" s="766"/>
      <c r="E7" s="767"/>
      <c r="F7" s="767"/>
    </row>
    <row r="8" spans="1:9" x14ac:dyDescent="0.2">
      <c r="C8" s="767"/>
      <c r="D8" s="766"/>
      <c r="E8" s="767"/>
      <c r="F8" s="767"/>
    </row>
    <row r="9" spans="1:9" x14ac:dyDescent="0.2">
      <c r="C9" s="767"/>
      <c r="D9" s="766"/>
      <c r="E9" s="767"/>
      <c r="F9" s="767"/>
    </row>
    <row r="10" spans="1:9" x14ac:dyDescent="0.2">
      <c r="C10" s="767"/>
      <c r="D10" s="766"/>
      <c r="E10" s="767"/>
      <c r="F10" s="767"/>
    </row>
    <row r="11" spans="1:9" x14ac:dyDescent="0.2">
      <c r="C11" s="767"/>
      <c r="D11" s="766"/>
      <c r="E11" s="767"/>
      <c r="F11" s="767"/>
    </row>
    <row r="12" spans="1:9" x14ac:dyDescent="0.2">
      <c r="C12" s="767"/>
      <c r="D12" s="766"/>
      <c r="E12" s="767"/>
      <c r="F12" s="767"/>
    </row>
    <row r="13" spans="1:9" x14ac:dyDescent="0.2">
      <c r="C13" s="767"/>
      <c r="D13" s="766"/>
      <c r="E13" s="767"/>
      <c r="F13" s="767"/>
    </row>
    <row r="14" spans="1:9" x14ac:dyDescent="0.2">
      <c r="C14" s="767"/>
      <c r="D14" s="766"/>
      <c r="E14" s="767"/>
      <c r="F14" s="767"/>
    </row>
    <row r="15" spans="1:9" x14ac:dyDescent="0.2">
      <c r="C15" s="767"/>
      <c r="D15" s="766"/>
      <c r="E15" s="767"/>
      <c r="F15" s="767"/>
    </row>
    <row r="16" spans="1:9" x14ac:dyDescent="0.2">
      <c r="C16" s="767"/>
      <c r="D16" s="766"/>
      <c r="E16" s="767"/>
      <c r="F16" s="767"/>
    </row>
    <row r="17" spans="3:6" x14ac:dyDescent="0.2">
      <c r="C17" s="767"/>
      <c r="D17" s="766"/>
      <c r="E17" s="767"/>
      <c r="F17" s="767"/>
    </row>
    <row r="18" spans="3:6" x14ac:dyDescent="0.2">
      <c r="C18" s="767"/>
      <c r="D18" s="766"/>
      <c r="E18" s="767"/>
      <c r="F18" s="767"/>
    </row>
    <row r="19" spans="3:6" x14ac:dyDescent="0.2">
      <c r="C19" s="767"/>
      <c r="D19" s="766"/>
      <c r="E19" s="767"/>
      <c r="F19" s="767"/>
    </row>
    <row r="20" spans="3:6" x14ac:dyDescent="0.2">
      <c r="C20" s="767"/>
      <c r="D20" s="766"/>
      <c r="E20" s="767"/>
      <c r="F20" s="767"/>
    </row>
    <row r="21" spans="3:6" x14ac:dyDescent="0.2">
      <c r="C21" s="767"/>
      <c r="D21" s="766"/>
      <c r="E21" s="767"/>
      <c r="F21" s="767"/>
    </row>
    <row r="22" spans="3:6" x14ac:dyDescent="0.2">
      <c r="C22" s="767"/>
      <c r="D22" s="766"/>
      <c r="E22" s="767"/>
      <c r="F22" s="767"/>
    </row>
    <row r="23" spans="3:6" x14ac:dyDescent="0.2">
      <c r="C23" s="767"/>
      <c r="D23" s="766"/>
      <c r="E23" s="767"/>
      <c r="F23" s="767"/>
    </row>
    <row r="24" spans="3:6" x14ac:dyDescent="0.2">
      <c r="C24" s="767"/>
      <c r="D24" s="766"/>
      <c r="E24" s="767"/>
      <c r="F24" s="767"/>
    </row>
    <row r="25" spans="3:6" x14ac:dyDescent="0.2">
      <c r="C25" s="767"/>
      <c r="D25" s="766"/>
      <c r="E25" s="767"/>
      <c r="F25" s="767"/>
    </row>
    <row r="26" spans="3:6" x14ac:dyDescent="0.2">
      <c r="C26" s="767"/>
      <c r="D26" s="766"/>
      <c r="E26" s="767"/>
      <c r="F26" s="767"/>
    </row>
    <row r="27" spans="3:6" x14ac:dyDescent="0.2">
      <c r="C27" s="767"/>
      <c r="D27" s="766"/>
      <c r="E27" s="767"/>
      <c r="F27" s="767"/>
    </row>
    <row r="28" spans="3:6" x14ac:dyDescent="0.2">
      <c r="C28" s="767"/>
      <c r="D28" s="766"/>
      <c r="E28" s="767"/>
      <c r="F28" s="767"/>
    </row>
    <row r="29" spans="3:6" x14ac:dyDescent="0.2">
      <c r="C29" s="767"/>
      <c r="D29" s="766"/>
      <c r="E29" s="767"/>
      <c r="F29" s="767"/>
    </row>
    <row r="30" spans="3:6" x14ac:dyDescent="0.2">
      <c r="C30" s="767"/>
      <c r="D30" s="766"/>
      <c r="E30" s="767"/>
      <c r="F30" s="767"/>
    </row>
    <row r="31" spans="3:6" x14ac:dyDescent="0.2">
      <c r="C31" s="767"/>
      <c r="D31" s="766"/>
      <c r="E31" s="767"/>
      <c r="F31" s="767"/>
    </row>
    <row r="32" spans="3:6" x14ac:dyDescent="0.2">
      <c r="C32" s="767"/>
      <c r="D32" s="766"/>
      <c r="E32" s="767"/>
      <c r="F32" s="767"/>
    </row>
    <row r="33" spans="3:6" x14ac:dyDescent="0.2">
      <c r="C33" s="767"/>
      <c r="D33" s="766"/>
      <c r="E33" s="767"/>
      <c r="F33" s="767"/>
    </row>
    <row r="34" spans="3:6" x14ac:dyDescent="0.2">
      <c r="C34" s="767"/>
      <c r="D34" s="766"/>
      <c r="E34" s="767"/>
      <c r="F34" s="767"/>
    </row>
    <row r="35" spans="3:6" x14ac:dyDescent="0.2">
      <c r="C35" s="767"/>
      <c r="D35" s="766"/>
      <c r="E35" s="767"/>
      <c r="F35" s="767"/>
    </row>
    <row r="36" spans="3:6" x14ac:dyDescent="0.2">
      <c r="C36" s="767"/>
      <c r="D36" s="766"/>
      <c r="E36" s="767"/>
      <c r="F36" s="767"/>
    </row>
    <row r="37" spans="3:6" x14ac:dyDescent="0.2">
      <c r="C37" s="767"/>
      <c r="D37" s="766"/>
      <c r="E37" s="767"/>
      <c r="F37" s="767"/>
    </row>
    <row r="38" spans="3:6" x14ac:dyDescent="0.2">
      <c r="C38" s="767"/>
      <c r="D38" s="766"/>
      <c r="E38" s="767"/>
      <c r="F38" s="767"/>
    </row>
    <row r="39" spans="3:6" x14ac:dyDescent="0.2">
      <c r="C39" s="767"/>
      <c r="D39" s="766"/>
      <c r="E39" s="767"/>
      <c r="F39" s="767"/>
    </row>
    <row r="40" spans="3:6" x14ac:dyDescent="0.2">
      <c r="C40" s="767"/>
      <c r="D40" s="766"/>
      <c r="E40" s="767"/>
      <c r="F40" s="767"/>
    </row>
    <row r="41" spans="3:6" x14ac:dyDescent="0.2">
      <c r="C41" s="767"/>
      <c r="D41" s="766"/>
      <c r="E41" s="767"/>
      <c r="F41" s="767"/>
    </row>
    <row r="42" spans="3:6" x14ac:dyDescent="0.2">
      <c r="C42" s="767"/>
      <c r="D42" s="766"/>
      <c r="E42" s="767"/>
      <c r="F42" s="767"/>
    </row>
    <row r="43" spans="3:6" x14ac:dyDescent="0.2">
      <c r="C43" s="767"/>
      <c r="D43" s="766"/>
      <c r="E43" s="767"/>
      <c r="F43" s="767"/>
    </row>
    <row r="44" spans="3:6" x14ac:dyDescent="0.2">
      <c r="C44" s="767"/>
      <c r="D44" s="766"/>
      <c r="E44" s="767"/>
      <c r="F44" s="767"/>
    </row>
    <row r="45" spans="3:6" x14ac:dyDescent="0.2">
      <c r="C45" s="767"/>
      <c r="D45" s="766"/>
      <c r="E45" s="767"/>
      <c r="F45" s="767"/>
    </row>
    <row r="46" spans="3:6" x14ac:dyDescent="0.2">
      <c r="C46" s="767"/>
      <c r="D46" s="766"/>
      <c r="E46" s="767"/>
      <c r="F46" s="767"/>
    </row>
    <row r="47" spans="3:6" x14ac:dyDescent="0.2">
      <c r="C47" s="767"/>
      <c r="D47" s="766"/>
      <c r="E47" s="767"/>
      <c r="F47" s="767"/>
    </row>
    <row r="48" spans="3:6" x14ac:dyDescent="0.2">
      <c r="C48" s="767"/>
      <c r="D48" s="766"/>
      <c r="E48" s="767"/>
      <c r="F48" s="767"/>
    </row>
    <row r="49" spans="3:6" x14ac:dyDescent="0.2">
      <c r="C49" s="767"/>
      <c r="D49" s="766"/>
      <c r="E49" s="767"/>
      <c r="F49" s="767"/>
    </row>
    <row r="50" spans="3:6" x14ac:dyDescent="0.2">
      <c r="C50" s="767"/>
      <c r="D50" s="766"/>
      <c r="E50" s="767"/>
      <c r="F50" s="767"/>
    </row>
    <row r="51" spans="3:6" x14ac:dyDescent="0.2">
      <c r="C51" s="767"/>
      <c r="D51" s="766"/>
      <c r="E51" s="767"/>
      <c r="F51" s="767"/>
    </row>
    <row r="52" spans="3:6" x14ac:dyDescent="0.2">
      <c r="C52" s="767"/>
      <c r="D52" s="766"/>
      <c r="E52" s="767"/>
      <c r="F52" s="767"/>
    </row>
    <row r="53" spans="3:6" x14ac:dyDescent="0.2">
      <c r="C53" s="767"/>
      <c r="D53" s="766"/>
      <c r="E53" s="767"/>
      <c r="F53" s="767"/>
    </row>
    <row r="54" spans="3:6" x14ac:dyDescent="0.2">
      <c r="C54" s="767"/>
      <c r="D54" s="766"/>
      <c r="E54" s="767"/>
      <c r="F54" s="767"/>
    </row>
    <row r="55" spans="3:6" x14ac:dyDescent="0.2">
      <c r="C55" s="767"/>
      <c r="D55" s="766"/>
      <c r="E55" s="767"/>
      <c r="F55" s="767"/>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election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57" t="s">
        <v>99</v>
      </c>
      <c r="C1" s="657"/>
      <c r="D1" s="657"/>
      <c r="E1" s="657"/>
      <c r="F1" s="657"/>
      <c r="G1" s="657"/>
      <c r="H1" s="657"/>
      <c r="I1" s="657"/>
      <c r="J1" s="657"/>
      <c r="K1" s="657"/>
      <c r="L1" s="657"/>
      <c r="M1" s="657"/>
      <c r="N1" s="657"/>
      <c r="O1" s="657"/>
      <c r="P1" s="657"/>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Dorci mladší</v>
      </c>
      <c r="E3" s="28"/>
      <c r="F3" s="658" t="s">
        <v>11</v>
      </c>
      <c r="G3" s="659"/>
      <c r="H3" s="659"/>
      <c r="I3" s="660"/>
      <c r="L3" s="658" t="s">
        <v>12</v>
      </c>
      <c r="M3" s="659"/>
      <c r="N3" s="659"/>
      <c r="O3" s="660"/>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Votroubek Matyáš</v>
      </c>
      <c r="D5" s="197" t="str">
        <f>IF(Start!E7="","",Start!E7)</f>
        <v>Lozice</v>
      </c>
      <c r="E5" s="216" t="str">
        <f>IF(Start!F7="","",Start!F7)</f>
        <v>CR</v>
      </c>
      <c r="F5" s="569"/>
      <c r="G5" s="570"/>
      <c r="H5" s="571"/>
      <c r="I5" s="250"/>
      <c r="J5" s="194" t="s">
        <v>20</v>
      </c>
      <c r="K5" s="251"/>
      <c r="L5" s="569"/>
      <c r="M5" s="572"/>
      <c r="N5" s="573"/>
      <c r="O5" s="193"/>
      <c r="P5" s="194" t="s">
        <v>21</v>
      </c>
    </row>
    <row r="6" spans="2:16" s="270" customFormat="1" ht="18" customHeight="1" x14ac:dyDescent="0.2">
      <c r="B6" s="256" t="s">
        <v>21</v>
      </c>
      <c r="C6" s="481" t="str">
        <f>IF(Start!D8="","",Start!D8)</f>
        <v>Vaníček Tomáš</v>
      </c>
      <c r="D6" s="78" t="str">
        <f>IF(Start!E8="","",Start!E8)</f>
        <v>Voleč</v>
      </c>
      <c r="E6" s="237" t="str">
        <f>IF(Start!F8="","",Start!F8)</f>
        <v>PA</v>
      </c>
      <c r="F6" s="574"/>
      <c r="G6" s="575"/>
      <c r="H6" s="576"/>
      <c r="I6" s="252"/>
      <c r="J6" s="137" t="s">
        <v>21</v>
      </c>
      <c r="K6" s="253"/>
      <c r="L6" s="574"/>
      <c r="M6" s="577"/>
      <c r="N6" s="576"/>
      <c r="O6" s="136"/>
      <c r="P6" s="138" t="s">
        <v>20</v>
      </c>
    </row>
    <row r="7" spans="2:16" s="270" customFormat="1" ht="18" customHeight="1" x14ac:dyDescent="0.2">
      <c r="B7" s="254" t="s">
        <v>72</v>
      </c>
      <c r="C7" s="482" t="str">
        <f>IF(Start!D9="","",Start!D9)</f>
        <v>Dušek Jakub</v>
      </c>
      <c r="D7" s="88" t="str">
        <f>IF(Start!E9="","",Start!E9)</f>
        <v>Lanškroun</v>
      </c>
      <c r="E7" s="236" t="str">
        <f>IF(Start!F9="","",Start!F9)</f>
        <v>UO</v>
      </c>
      <c r="F7" s="578"/>
      <c r="G7" s="579"/>
      <c r="H7" s="580"/>
      <c r="I7" s="254"/>
      <c r="J7" s="134" t="s">
        <v>20</v>
      </c>
      <c r="K7" s="255"/>
      <c r="L7" s="578"/>
      <c r="M7" s="581"/>
      <c r="N7" s="580"/>
      <c r="O7" s="133"/>
      <c r="P7" s="134" t="s">
        <v>21</v>
      </c>
    </row>
    <row r="8" spans="2:16" ht="18" customHeight="1" x14ac:dyDescent="0.2">
      <c r="B8" s="254" t="s">
        <v>73</v>
      </c>
      <c r="C8" s="482" t="str">
        <f>IF(Start!D10="","",Start!D10)</f>
        <v>Flégr Lukáš</v>
      </c>
      <c r="D8" s="88" t="str">
        <f>IF(Start!E10="","",Start!E10)</f>
        <v>Skuteč</v>
      </c>
      <c r="E8" s="236" t="str">
        <f>IF(Start!F10="","",Start!F10)</f>
        <v>CR</v>
      </c>
      <c r="F8" s="578"/>
      <c r="G8" s="579"/>
      <c r="H8" s="580"/>
      <c r="I8" s="254"/>
      <c r="J8" s="134" t="s">
        <v>21</v>
      </c>
      <c r="K8" s="255"/>
      <c r="L8" s="578"/>
      <c r="M8" s="581"/>
      <c r="N8" s="580"/>
      <c r="O8" s="133"/>
      <c r="P8" s="134" t="s">
        <v>20</v>
      </c>
    </row>
    <row r="9" spans="2:16" s="270" customFormat="1" ht="18" customHeight="1" x14ac:dyDescent="0.2">
      <c r="B9" s="256" t="s">
        <v>74</v>
      </c>
      <c r="C9" s="481" t="str">
        <f>IF(Start!D11="","",Start!D11)</f>
        <v>Brodský Samuel</v>
      </c>
      <c r="D9" s="78" t="str">
        <f>IF(Start!E11="","",Start!E11)</f>
        <v>Pardubice - město</v>
      </c>
      <c r="E9" s="237" t="str">
        <f>IF(Start!F11="","",Start!F11)</f>
        <v>PA</v>
      </c>
      <c r="F9" s="574"/>
      <c r="G9" s="575"/>
      <c r="H9" s="576"/>
      <c r="I9" s="256"/>
      <c r="J9" s="137" t="s">
        <v>20</v>
      </c>
      <c r="K9" s="253"/>
      <c r="L9" s="574"/>
      <c r="M9" s="577"/>
      <c r="N9" s="576"/>
      <c r="O9" s="136"/>
      <c r="P9" s="138" t="s">
        <v>21</v>
      </c>
    </row>
    <row r="10" spans="2:16" s="270" customFormat="1" ht="18" customHeight="1" x14ac:dyDescent="0.2">
      <c r="B10" s="256" t="s">
        <v>75</v>
      </c>
      <c r="C10" s="481" t="str">
        <f>IF(Start!D12="","",Start!D12)</f>
        <v>Hauf Matěj</v>
      </c>
      <c r="D10" s="78" t="str">
        <f>IF(Start!E12="","",Start!E12)</f>
        <v>Lukavice</v>
      </c>
      <c r="E10" s="237" t="str">
        <f>IF(Start!F12="","",Start!F12)</f>
        <v>UO</v>
      </c>
      <c r="F10" s="574"/>
      <c r="G10" s="575"/>
      <c r="H10" s="576"/>
      <c r="I10" s="256"/>
      <c r="J10" s="137" t="s">
        <v>21</v>
      </c>
      <c r="K10" s="253"/>
      <c r="L10" s="574"/>
      <c r="M10" s="577"/>
      <c r="N10" s="576"/>
      <c r="O10" s="136"/>
      <c r="P10" s="138" t="s">
        <v>20</v>
      </c>
    </row>
    <row r="11" spans="2:16" ht="18" customHeight="1" x14ac:dyDescent="0.2">
      <c r="B11" s="254" t="s">
        <v>76</v>
      </c>
      <c r="C11" s="482" t="str">
        <f>IF(Start!D13="","",Start!D13)</f>
        <v>Bezdíček Jakub</v>
      </c>
      <c r="D11" s="88" t="str">
        <f>IF(Start!E13="","",Start!E13)</f>
        <v>Třebovice</v>
      </c>
      <c r="E11" s="236" t="str">
        <f>IF(Start!F13="","",Start!F13)</f>
        <v>UO</v>
      </c>
      <c r="F11" s="578"/>
      <c r="G11" s="579"/>
      <c r="H11" s="580"/>
      <c r="I11" s="254"/>
      <c r="J11" s="134" t="s">
        <v>20</v>
      </c>
      <c r="K11" s="255"/>
      <c r="L11" s="578"/>
      <c r="M11" s="581"/>
      <c r="N11" s="580"/>
      <c r="O11" s="133"/>
      <c r="P11" s="134" t="s">
        <v>21</v>
      </c>
    </row>
    <row r="12" spans="2:16" s="270" customFormat="1" ht="18" customHeight="1" x14ac:dyDescent="0.2">
      <c r="B12" s="254" t="s">
        <v>77</v>
      </c>
      <c r="C12" s="482" t="str">
        <f>IF(Start!D14="","",Start!D14)</f>
        <v/>
      </c>
      <c r="D12" s="88" t="str">
        <f>IF(Start!E14="","",Start!E14)</f>
        <v/>
      </c>
      <c r="E12" s="236" t="str">
        <f>IF(Start!F14="","",Start!F14)</f>
        <v/>
      </c>
      <c r="F12" s="578"/>
      <c r="G12" s="579"/>
      <c r="H12" s="580"/>
      <c r="I12" s="254"/>
      <c r="J12" s="134" t="s">
        <v>21</v>
      </c>
      <c r="K12" s="255"/>
      <c r="L12" s="578"/>
      <c r="M12" s="581"/>
      <c r="N12" s="580"/>
      <c r="O12" s="133"/>
      <c r="P12" s="134" t="s">
        <v>20</v>
      </c>
    </row>
    <row r="13" spans="2:16" s="270" customFormat="1" ht="18" customHeight="1" x14ac:dyDescent="0.2">
      <c r="B13" s="256" t="s">
        <v>78</v>
      </c>
      <c r="C13" s="481" t="str">
        <f>IF(Start!D15="","",Start!D15)</f>
        <v/>
      </c>
      <c r="D13" s="78" t="str">
        <f>IF(Start!E15="","",Start!E15)</f>
        <v/>
      </c>
      <c r="E13" s="237" t="str">
        <f>IF(Start!F15="","",Start!F15)</f>
        <v/>
      </c>
      <c r="F13" s="574"/>
      <c r="G13" s="575"/>
      <c r="H13" s="576"/>
      <c r="I13" s="256"/>
      <c r="J13" s="138" t="s">
        <v>20</v>
      </c>
      <c r="K13" s="253"/>
      <c r="L13" s="574"/>
      <c r="M13" s="577"/>
      <c r="N13" s="576"/>
      <c r="O13" s="136"/>
      <c r="P13" s="138" t="s">
        <v>21</v>
      </c>
    </row>
    <row r="14" spans="2:16" ht="18" customHeight="1" x14ac:dyDescent="0.2">
      <c r="B14" s="256" t="s">
        <v>79</v>
      </c>
      <c r="C14" s="481" t="str">
        <f>IF(Start!D16="","",Start!D16)</f>
        <v/>
      </c>
      <c r="D14" s="78" t="str">
        <f>IF(Start!E16="","",Start!E16)</f>
        <v/>
      </c>
      <c r="E14" s="237" t="str">
        <f>IF(Start!F16="","",Start!F16)</f>
        <v/>
      </c>
      <c r="F14" s="574"/>
      <c r="G14" s="575"/>
      <c r="H14" s="576"/>
      <c r="I14" s="256"/>
      <c r="J14" s="138" t="s">
        <v>21</v>
      </c>
      <c r="K14" s="253"/>
      <c r="L14" s="574"/>
      <c r="M14" s="577"/>
      <c r="N14" s="576"/>
      <c r="O14" s="136"/>
      <c r="P14" s="138" t="s">
        <v>20</v>
      </c>
    </row>
    <row r="15" spans="2:16" s="270" customFormat="1" ht="18" customHeight="1" x14ac:dyDescent="0.2">
      <c r="B15" s="254" t="s">
        <v>80</v>
      </c>
      <c r="C15" s="482" t="str">
        <f>IF(Start!D17="","",Start!D17)</f>
        <v/>
      </c>
      <c r="D15" s="88" t="str">
        <f>IF(Start!E17="","",Start!E17)</f>
        <v/>
      </c>
      <c r="E15" s="236" t="str">
        <f>IF(Start!F17="","",Start!F17)</f>
        <v/>
      </c>
      <c r="F15" s="578"/>
      <c r="G15" s="579"/>
      <c r="H15" s="580"/>
      <c r="I15" s="254"/>
      <c r="J15" s="134" t="s">
        <v>20</v>
      </c>
      <c r="K15" s="255"/>
      <c r="L15" s="578"/>
      <c r="M15" s="581"/>
      <c r="N15" s="580"/>
      <c r="O15" s="133"/>
      <c r="P15" s="134" t="s">
        <v>21</v>
      </c>
    </row>
    <row r="16" spans="2:16" s="270" customFormat="1" ht="18" customHeight="1" x14ac:dyDescent="0.2">
      <c r="B16" s="254" t="s">
        <v>81</v>
      </c>
      <c r="C16" s="482" t="str">
        <f>IF(Start!D18="","",Start!D18)</f>
        <v/>
      </c>
      <c r="D16" s="88" t="str">
        <f>IF(Start!E18="","",Start!E18)</f>
        <v/>
      </c>
      <c r="E16" s="236" t="str">
        <f>IF(Start!F18="","",Start!F18)</f>
        <v/>
      </c>
      <c r="F16" s="578"/>
      <c r="G16" s="579"/>
      <c r="H16" s="580"/>
      <c r="I16" s="254"/>
      <c r="J16" s="134" t="s">
        <v>21</v>
      </c>
      <c r="K16" s="255"/>
      <c r="L16" s="578"/>
      <c r="M16" s="581"/>
      <c r="N16" s="580"/>
      <c r="O16" s="133"/>
      <c r="P16" s="134" t="s">
        <v>20</v>
      </c>
    </row>
    <row r="17" spans="2:16" ht="18" customHeight="1" x14ac:dyDescent="0.2">
      <c r="B17" s="256" t="s">
        <v>82</v>
      </c>
      <c r="C17" s="481" t="str">
        <f>IF(Start!D19="","",Start!D19)</f>
        <v/>
      </c>
      <c r="D17" s="78" t="str">
        <f>IF(Start!E19="","",Start!E19)</f>
        <v/>
      </c>
      <c r="E17" s="237" t="str">
        <f>IF(Start!F19="","",Start!F19)</f>
        <v/>
      </c>
      <c r="F17" s="574"/>
      <c r="G17" s="575"/>
      <c r="H17" s="576"/>
      <c r="I17" s="256"/>
      <c r="J17" s="138" t="s">
        <v>20</v>
      </c>
      <c r="K17" s="253"/>
      <c r="L17" s="574"/>
      <c r="M17" s="577"/>
      <c r="N17" s="576"/>
      <c r="O17" s="136"/>
      <c r="P17" s="138" t="s">
        <v>21</v>
      </c>
    </row>
    <row r="18" spans="2:16" s="270" customFormat="1" ht="18" customHeight="1" x14ac:dyDescent="0.2">
      <c r="B18" s="256" t="s">
        <v>83</v>
      </c>
      <c r="C18" s="481" t="str">
        <f>IF(Start!D20="","",Start!D20)</f>
        <v/>
      </c>
      <c r="D18" s="78" t="str">
        <f>IF(Start!E20="","",Start!E20)</f>
        <v/>
      </c>
      <c r="E18" s="237" t="str">
        <f>IF(Start!F20="","",Start!F20)</f>
        <v/>
      </c>
      <c r="F18" s="574"/>
      <c r="G18" s="575"/>
      <c r="H18" s="576"/>
      <c r="I18" s="256"/>
      <c r="J18" s="138" t="s">
        <v>21</v>
      </c>
      <c r="K18" s="253"/>
      <c r="L18" s="574"/>
      <c r="M18" s="577"/>
      <c r="N18" s="576"/>
      <c r="O18" s="136"/>
      <c r="P18" s="138" t="s">
        <v>20</v>
      </c>
    </row>
    <row r="19" spans="2:16" s="270" customFormat="1" ht="18" customHeight="1" x14ac:dyDescent="0.2">
      <c r="B19" s="254" t="s">
        <v>84</v>
      </c>
      <c r="C19" s="482" t="str">
        <f>IF(Start!D21="","",Start!D21)</f>
        <v/>
      </c>
      <c r="D19" s="88" t="str">
        <f>IF(Start!E21="","",Start!E21)</f>
        <v/>
      </c>
      <c r="E19" s="236" t="str">
        <f>IF(Start!F21="","",Start!F21)</f>
        <v/>
      </c>
      <c r="F19" s="578"/>
      <c r="G19" s="579"/>
      <c r="H19" s="580"/>
      <c r="I19" s="254"/>
      <c r="J19" s="134" t="s">
        <v>20</v>
      </c>
      <c r="K19" s="255"/>
      <c r="L19" s="578"/>
      <c r="M19" s="581"/>
      <c r="N19" s="580"/>
      <c r="O19" s="133"/>
      <c r="P19" s="134" t="s">
        <v>21</v>
      </c>
    </row>
    <row r="20" spans="2:16" ht="18" customHeight="1" x14ac:dyDescent="0.2">
      <c r="B20" s="254" t="s">
        <v>85</v>
      </c>
      <c r="C20" s="482" t="str">
        <f>IF(Start!D22="","",Start!D22)</f>
        <v/>
      </c>
      <c r="D20" s="88" t="str">
        <f>IF(Start!E22="","",Start!E22)</f>
        <v/>
      </c>
      <c r="E20" s="236" t="str">
        <f>IF(Start!F22="","",Start!F22)</f>
        <v/>
      </c>
      <c r="F20" s="578"/>
      <c r="G20" s="579"/>
      <c r="H20" s="580"/>
      <c r="I20" s="254"/>
      <c r="J20" s="134" t="s">
        <v>21</v>
      </c>
      <c r="K20" s="255"/>
      <c r="L20" s="578"/>
      <c r="M20" s="581"/>
      <c r="N20" s="580"/>
      <c r="O20" s="133"/>
      <c r="P20" s="134" t="s">
        <v>20</v>
      </c>
    </row>
    <row r="21" spans="2:16" ht="18" customHeight="1" x14ac:dyDescent="0.2">
      <c r="B21" s="256" t="s">
        <v>86</v>
      </c>
      <c r="C21" s="481" t="str">
        <f>IF(Start!D23="","",Start!D23)</f>
        <v/>
      </c>
      <c r="D21" s="78" t="str">
        <f>IF(Start!E23="","",Start!E23)</f>
        <v/>
      </c>
      <c r="E21" s="237" t="str">
        <f>IF(Start!F23="","",Start!F23)</f>
        <v/>
      </c>
      <c r="F21" s="574"/>
      <c r="G21" s="575"/>
      <c r="H21" s="576"/>
      <c r="I21" s="256"/>
      <c r="J21" s="138" t="s">
        <v>20</v>
      </c>
      <c r="K21" s="253"/>
      <c r="L21" s="574"/>
      <c r="M21" s="577"/>
      <c r="N21" s="576"/>
      <c r="O21" s="136"/>
      <c r="P21" s="138" t="s">
        <v>21</v>
      </c>
    </row>
    <row r="22" spans="2:16" ht="18" customHeight="1" x14ac:dyDescent="0.2">
      <c r="B22" s="256" t="s">
        <v>87</v>
      </c>
      <c r="C22" s="481" t="str">
        <f>IF(Start!D24="","",Start!D24)</f>
        <v/>
      </c>
      <c r="D22" s="78" t="str">
        <f>IF(Start!E24="","",Start!E24)</f>
        <v/>
      </c>
      <c r="E22" s="237" t="str">
        <f>IF(Start!F24="","",Start!F24)</f>
        <v/>
      </c>
      <c r="F22" s="574"/>
      <c r="G22" s="575"/>
      <c r="H22" s="576"/>
      <c r="I22" s="256"/>
      <c r="J22" s="138" t="s">
        <v>21</v>
      </c>
      <c r="K22" s="253"/>
      <c r="L22" s="574"/>
      <c r="M22" s="577"/>
      <c r="N22" s="576"/>
      <c r="O22" s="136"/>
      <c r="P22" s="138" t="s">
        <v>20</v>
      </c>
    </row>
    <row r="23" spans="2:16" ht="18" customHeight="1" x14ac:dyDescent="0.2">
      <c r="B23" s="254" t="s">
        <v>88</v>
      </c>
      <c r="C23" s="482" t="str">
        <f>IF(Start!D25="","",Start!D25)</f>
        <v/>
      </c>
      <c r="D23" s="88" t="str">
        <f>IF(Start!E25="","",Start!E25)</f>
        <v/>
      </c>
      <c r="E23" s="236" t="str">
        <f>IF(Start!F25="","",Start!F25)</f>
        <v/>
      </c>
      <c r="F23" s="578"/>
      <c r="G23" s="579"/>
      <c r="H23" s="580"/>
      <c r="I23" s="254"/>
      <c r="J23" s="134" t="s">
        <v>20</v>
      </c>
      <c r="K23" s="255"/>
      <c r="L23" s="578"/>
      <c r="M23" s="581"/>
      <c r="N23" s="580"/>
      <c r="O23" s="133"/>
      <c r="P23" s="134" t="s">
        <v>21</v>
      </c>
    </row>
    <row r="24" spans="2:16" ht="18" customHeight="1" x14ac:dyDescent="0.2">
      <c r="B24" s="254" t="s">
        <v>89</v>
      </c>
      <c r="C24" s="482" t="str">
        <f>IF(Start!D26="","",Start!D26)</f>
        <v/>
      </c>
      <c r="D24" s="88" t="str">
        <f>IF(Start!E26="","",Start!E26)</f>
        <v/>
      </c>
      <c r="E24" s="236" t="str">
        <f>IF(Start!F26="","",Start!F26)</f>
        <v/>
      </c>
      <c r="F24" s="578"/>
      <c r="G24" s="579"/>
      <c r="H24" s="580"/>
      <c r="I24" s="254"/>
      <c r="J24" s="134" t="s">
        <v>21</v>
      </c>
      <c r="K24" s="255"/>
      <c r="L24" s="578"/>
      <c r="M24" s="581"/>
      <c r="N24" s="580"/>
      <c r="O24" s="133"/>
      <c r="P24" s="134" t="s">
        <v>20</v>
      </c>
    </row>
    <row r="25" spans="2:16" ht="18" customHeight="1" x14ac:dyDescent="0.2">
      <c r="B25" s="256" t="s">
        <v>90</v>
      </c>
      <c r="C25" s="481" t="str">
        <f>IF(Start!D27="","",Start!D27)</f>
        <v/>
      </c>
      <c r="D25" s="78" t="str">
        <f>IF(Start!E27="","",Start!E27)</f>
        <v/>
      </c>
      <c r="E25" s="237" t="str">
        <f>IF(Start!F27="","",Start!F27)</f>
        <v/>
      </c>
      <c r="F25" s="574"/>
      <c r="G25" s="575"/>
      <c r="H25" s="576"/>
      <c r="I25" s="256"/>
      <c r="J25" s="138" t="s">
        <v>20</v>
      </c>
      <c r="K25" s="253"/>
      <c r="L25" s="574"/>
      <c r="M25" s="577"/>
      <c r="N25" s="576"/>
      <c r="O25" s="136"/>
      <c r="P25" s="138" t="s">
        <v>21</v>
      </c>
    </row>
    <row r="26" spans="2:16" ht="18" customHeight="1" x14ac:dyDescent="0.2">
      <c r="B26" s="256" t="s">
        <v>91</v>
      </c>
      <c r="C26" s="481" t="str">
        <f>IF(Start!D28="","",Start!D28)</f>
        <v/>
      </c>
      <c r="D26" s="78" t="str">
        <f>IF(Start!E28="","",Start!E28)</f>
        <v/>
      </c>
      <c r="E26" s="237" t="str">
        <f>IF(Start!F28="","",Start!F28)</f>
        <v/>
      </c>
      <c r="F26" s="574"/>
      <c r="G26" s="575"/>
      <c r="H26" s="576"/>
      <c r="I26" s="256"/>
      <c r="J26" s="138" t="s">
        <v>21</v>
      </c>
      <c r="K26" s="253"/>
      <c r="L26" s="574"/>
      <c r="M26" s="577"/>
      <c r="N26" s="576"/>
      <c r="O26" s="136"/>
      <c r="P26" s="138" t="s">
        <v>20</v>
      </c>
    </row>
    <row r="27" spans="2:16" ht="18" customHeight="1" x14ac:dyDescent="0.2">
      <c r="B27" s="254" t="s">
        <v>92</v>
      </c>
      <c r="C27" s="482" t="str">
        <f>IF(Start!D29="","",Start!D29)</f>
        <v/>
      </c>
      <c r="D27" s="88" t="str">
        <f>IF(Start!E29="","",Start!E29)</f>
        <v/>
      </c>
      <c r="E27" s="236" t="str">
        <f>IF(Start!F29="","",Start!F29)</f>
        <v/>
      </c>
      <c r="F27" s="578"/>
      <c r="G27" s="579"/>
      <c r="H27" s="580"/>
      <c r="I27" s="254"/>
      <c r="J27" s="134" t="s">
        <v>20</v>
      </c>
      <c r="K27" s="255"/>
      <c r="L27" s="578"/>
      <c r="M27" s="581"/>
      <c r="N27" s="580"/>
      <c r="O27" s="133"/>
      <c r="P27" s="134" t="s">
        <v>21</v>
      </c>
    </row>
    <row r="28" spans="2:16" ht="18" customHeight="1" x14ac:dyDescent="0.2">
      <c r="B28" s="254" t="s">
        <v>93</v>
      </c>
      <c r="C28" s="482" t="str">
        <f>IF(Start!D30="","",Start!D30)</f>
        <v/>
      </c>
      <c r="D28" s="88" t="str">
        <f>IF(Start!E30="","",Start!E30)</f>
        <v/>
      </c>
      <c r="E28" s="236" t="str">
        <f>IF(Start!F30="","",Start!F30)</f>
        <v/>
      </c>
      <c r="F28" s="578"/>
      <c r="G28" s="579"/>
      <c r="H28" s="580"/>
      <c r="I28" s="254"/>
      <c r="J28" s="134" t="s">
        <v>21</v>
      </c>
      <c r="K28" s="255"/>
      <c r="L28" s="578"/>
      <c r="M28" s="581"/>
      <c r="N28" s="580"/>
      <c r="O28" s="133"/>
      <c r="P28" s="134" t="s">
        <v>20</v>
      </c>
    </row>
    <row r="29" spans="2:16" s="270" customFormat="1" ht="18" customHeight="1" x14ac:dyDescent="0.2">
      <c r="B29" s="256" t="s">
        <v>94</v>
      </c>
      <c r="C29" s="481" t="str">
        <f>IF(Start!D31="","",Start!D31)</f>
        <v/>
      </c>
      <c r="D29" s="78" t="str">
        <f>IF(Start!E31="","",Start!E31)</f>
        <v/>
      </c>
      <c r="E29" s="237" t="str">
        <f>IF(Start!F31="","",Start!F31)</f>
        <v/>
      </c>
      <c r="F29" s="574"/>
      <c r="G29" s="575"/>
      <c r="H29" s="576"/>
      <c r="I29" s="252"/>
      <c r="J29" s="137" t="s">
        <v>20</v>
      </c>
      <c r="K29" s="253"/>
      <c r="L29" s="574"/>
      <c r="M29" s="577"/>
      <c r="N29" s="576"/>
      <c r="O29" s="136"/>
      <c r="P29" s="138" t="s">
        <v>21</v>
      </c>
    </row>
    <row r="30" spans="2:16" s="270" customFormat="1" ht="18" customHeight="1" x14ac:dyDescent="0.2">
      <c r="B30" s="256" t="s">
        <v>123</v>
      </c>
      <c r="C30" s="481" t="str">
        <f>IF(Start!D32="","",Start!D32)</f>
        <v/>
      </c>
      <c r="D30" s="78" t="str">
        <f>IF(Start!E32="","",Start!E32)</f>
        <v/>
      </c>
      <c r="E30" s="237" t="str">
        <f>IF(Start!F32="","",Start!F32)</f>
        <v/>
      </c>
      <c r="F30" s="574"/>
      <c r="G30" s="575"/>
      <c r="H30" s="576"/>
      <c r="I30" s="256"/>
      <c r="J30" s="138" t="s">
        <v>21</v>
      </c>
      <c r="K30" s="253"/>
      <c r="L30" s="574"/>
      <c r="M30" s="577"/>
      <c r="N30" s="576"/>
      <c r="O30" s="136"/>
      <c r="P30" s="138" t="s">
        <v>20</v>
      </c>
    </row>
    <row r="31" spans="2:16" s="270" customFormat="1" ht="18" customHeight="1" x14ac:dyDescent="0.2">
      <c r="B31" s="254" t="s">
        <v>124</v>
      </c>
      <c r="C31" s="482" t="str">
        <f>IF(Start!D33="","",Start!D33)</f>
        <v/>
      </c>
      <c r="D31" s="88" t="str">
        <f>IF(Start!E33="","",Start!E33)</f>
        <v/>
      </c>
      <c r="E31" s="236" t="str">
        <f>IF(Start!F33="","",Start!F33)</f>
        <v/>
      </c>
      <c r="F31" s="578"/>
      <c r="G31" s="579"/>
      <c r="H31" s="580"/>
      <c r="I31" s="568"/>
      <c r="J31" s="479" t="s">
        <v>20</v>
      </c>
      <c r="K31" s="255"/>
      <c r="L31" s="578"/>
      <c r="M31" s="581"/>
      <c r="N31" s="580"/>
      <c r="O31" s="133"/>
      <c r="P31" s="134" t="s">
        <v>21</v>
      </c>
    </row>
    <row r="32" spans="2:16" s="270" customFormat="1" ht="18" customHeight="1" x14ac:dyDescent="0.2">
      <c r="B32" s="254" t="s">
        <v>125</v>
      </c>
      <c r="C32" s="482" t="str">
        <f>IF(Start!D34="","",Start!D34)</f>
        <v/>
      </c>
      <c r="D32" s="88" t="str">
        <f>IF(Start!E34="","",Start!E34)</f>
        <v/>
      </c>
      <c r="E32" s="236" t="str">
        <f>IF(Start!F34="","",Start!F34)</f>
        <v/>
      </c>
      <c r="F32" s="578"/>
      <c r="G32" s="579"/>
      <c r="H32" s="580"/>
      <c r="I32" s="254"/>
      <c r="J32" s="134" t="s">
        <v>21</v>
      </c>
      <c r="K32" s="255"/>
      <c r="L32" s="578"/>
      <c r="M32" s="581"/>
      <c r="N32" s="580"/>
      <c r="O32" s="133"/>
      <c r="P32" s="134" t="s">
        <v>20</v>
      </c>
    </row>
    <row r="33" spans="2:16" ht="18" customHeight="1" x14ac:dyDescent="0.2">
      <c r="B33" s="256" t="s">
        <v>126</v>
      </c>
      <c r="C33" s="481" t="str">
        <f>IF(Start!D35="","",Start!D35)</f>
        <v/>
      </c>
      <c r="D33" s="78" t="str">
        <f>IF(Start!E35="","",Start!E35)</f>
        <v/>
      </c>
      <c r="E33" s="237" t="str">
        <f>IF(Start!F35="","",Start!F35)</f>
        <v/>
      </c>
      <c r="F33" s="574"/>
      <c r="G33" s="575"/>
      <c r="H33" s="576"/>
      <c r="I33" s="256"/>
      <c r="J33" s="138" t="s">
        <v>20</v>
      </c>
      <c r="K33" s="253"/>
      <c r="L33" s="574"/>
      <c r="M33" s="577"/>
      <c r="N33" s="576"/>
      <c r="O33" s="136"/>
      <c r="P33" s="138" t="s">
        <v>21</v>
      </c>
    </row>
    <row r="34" spans="2:16" s="270" customFormat="1" ht="18" customHeight="1" x14ac:dyDescent="0.2">
      <c r="B34" s="256" t="s">
        <v>127</v>
      </c>
      <c r="C34" s="481" t="str">
        <f>IF(Start!D36="","",Start!D36)</f>
        <v/>
      </c>
      <c r="D34" s="78" t="str">
        <f>IF(Start!E36="","",Start!E36)</f>
        <v/>
      </c>
      <c r="E34" s="237" t="str">
        <f>IF(Start!F36="","",Start!F36)</f>
        <v/>
      </c>
      <c r="F34" s="574"/>
      <c r="G34" s="575"/>
      <c r="H34" s="576"/>
      <c r="I34" s="256"/>
      <c r="J34" s="137" t="s">
        <v>21</v>
      </c>
      <c r="K34" s="253"/>
      <c r="L34" s="574"/>
      <c r="M34" s="577"/>
      <c r="N34" s="576"/>
      <c r="O34" s="136"/>
      <c r="P34" s="138" t="s">
        <v>20</v>
      </c>
    </row>
    <row r="35" spans="2:16" s="270" customFormat="1" ht="18" customHeight="1" x14ac:dyDescent="0.2">
      <c r="B35" s="254" t="s">
        <v>128</v>
      </c>
      <c r="C35" s="482" t="str">
        <f>IF(Start!D37="","",Start!D37)</f>
        <v/>
      </c>
      <c r="D35" s="88" t="str">
        <f>IF(Start!E37="","",Start!E37)</f>
        <v/>
      </c>
      <c r="E35" s="236" t="str">
        <f>IF(Start!F37="","",Start!F37)</f>
        <v/>
      </c>
      <c r="F35" s="578"/>
      <c r="G35" s="579"/>
      <c r="H35" s="580"/>
      <c r="I35" s="254"/>
      <c r="J35" s="479" t="s">
        <v>20</v>
      </c>
      <c r="K35" s="255"/>
      <c r="L35" s="578"/>
      <c r="M35" s="581"/>
      <c r="N35" s="580"/>
      <c r="O35" s="133"/>
      <c r="P35" s="134" t="s">
        <v>21</v>
      </c>
    </row>
    <row r="36" spans="2:16" ht="18" customHeight="1" x14ac:dyDescent="0.2">
      <c r="B36" s="254" t="s">
        <v>129</v>
      </c>
      <c r="C36" s="482" t="str">
        <f>IF(Start!D38="","",Start!D38)</f>
        <v/>
      </c>
      <c r="D36" s="88" t="str">
        <f>IF(Start!E38="","",Start!E38)</f>
        <v/>
      </c>
      <c r="E36" s="236" t="str">
        <f>IF(Start!F38="","",Start!F38)</f>
        <v/>
      </c>
      <c r="F36" s="578"/>
      <c r="G36" s="579"/>
      <c r="H36" s="580"/>
      <c r="I36" s="254"/>
      <c r="J36" s="134" t="s">
        <v>21</v>
      </c>
      <c r="K36" s="255"/>
      <c r="L36" s="578"/>
      <c r="M36" s="581"/>
      <c r="N36" s="580"/>
      <c r="O36" s="133"/>
      <c r="P36" s="134" t="s">
        <v>20</v>
      </c>
    </row>
    <row r="37" spans="2:16" s="270" customFormat="1" ht="18" customHeight="1" x14ac:dyDescent="0.2">
      <c r="B37" s="256" t="s">
        <v>130</v>
      </c>
      <c r="C37" s="481" t="str">
        <f>IF(Start!D39="","",Start!D39)</f>
        <v/>
      </c>
      <c r="D37" s="78" t="str">
        <f>IF(Start!E39="","",Start!E39)</f>
        <v/>
      </c>
      <c r="E37" s="237" t="str">
        <f>IF(Start!F39="","",Start!F39)</f>
        <v/>
      </c>
      <c r="F37" s="574"/>
      <c r="G37" s="575"/>
      <c r="H37" s="576"/>
      <c r="I37" s="256"/>
      <c r="J37" s="138" t="s">
        <v>20</v>
      </c>
      <c r="K37" s="253"/>
      <c r="L37" s="574"/>
      <c r="M37" s="577"/>
      <c r="N37" s="576"/>
      <c r="O37" s="136"/>
      <c r="P37" s="138" t="s">
        <v>21</v>
      </c>
    </row>
    <row r="38" spans="2:16" s="270" customFormat="1" ht="18" customHeight="1" x14ac:dyDescent="0.2">
      <c r="B38" s="256" t="s">
        <v>131</v>
      </c>
      <c r="C38" s="481" t="str">
        <f>IF(Start!D40="","",Start!D40)</f>
        <v/>
      </c>
      <c r="D38" s="78" t="str">
        <f>IF(Start!E40="","",Start!E40)</f>
        <v/>
      </c>
      <c r="E38" s="237" t="str">
        <f>IF(Start!F40="","",Start!F40)</f>
        <v/>
      </c>
      <c r="F38" s="574"/>
      <c r="G38" s="575"/>
      <c r="H38" s="576"/>
      <c r="I38" s="256"/>
      <c r="J38" s="138" t="s">
        <v>21</v>
      </c>
      <c r="K38" s="253"/>
      <c r="L38" s="574"/>
      <c r="M38" s="577"/>
      <c r="N38" s="576"/>
      <c r="O38" s="136"/>
      <c r="P38" s="138" t="s">
        <v>20</v>
      </c>
    </row>
    <row r="39" spans="2:16" ht="18" customHeight="1" x14ac:dyDescent="0.2">
      <c r="B39" s="254" t="s">
        <v>132</v>
      </c>
      <c r="C39" s="482" t="str">
        <f>IF(Start!D41="","",Start!D41)</f>
        <v/>
      </c>
      <c r="D39" s="88" t="str">
        <f>IF(Start!E41="","",Start!E41)</f>
        <v/>
      </c>
      <c r="E39" s="236" t="str">
        <f>IF(Start!F41="","",Start!F41)</f>
        <v/>
      </c>
      <c r="F39" s="578"/>
      <c r="G39" s="579"/>
      <c r="H39" s="580"/>
      <c r="I39" s="254"/>
      <c r="J39" s="134" t="s">
        <v>20</v>
      </c>
      <c r="K39" s="255"/>
      <c r="L39" s="578"/>
      <c r="M39" s="581"/>
      <c r="N39" s="580"/>
      <c r="O39" s="133"/>
      <c r="P39" s="134" t="s">
        <v>21</v>
      </c>
    </row>
    <row r="40" spans="2:16" s="270" customFormat="1" ht="18" customHeight="1" x14ac:dyDescent="0.2">
      <c r="B40" s="254" t="s">
        <v>133</v>
      </c>
      <c r="C40" s="482" t="str">
        <f>IF(Start!D42="","",Start!D42)</f>
        <v/>
      </c>
      <c r="D40" s="88" t="str">
        <f>IF(Start!E42="","",Start!E42)</f>
        <v/>
      </c>
      <c r="E40" s="236" t="str">
        <f>IF(Start!F42="","",Start!F42)</f>
        <v/>
      </c>
      <c r="F40" s="578"/>
      <c r="G40" s="579"/>
      <c r="H40" s="580"/>
      <c r="I40" s="254"/>
      <c r="J40" s="134" t="s">
        <v>21</v>
      </c>
      <c r="K40" s="255"/>
      <c r="L40" s="578"/>
      <c r="M40" s="581"/>
      <c r="N40" s="580"/>
      <c r="O40" s="133"/>
      <c r="P40" s="134" t="s">
        <v>20</v>
      </c>
    </row>
    <row r="41" spans="2:16" s="270" customFormat="1" ht="18" customHeight="1" x14ac:dyDescent="0.2">
      <c r="B41" s="256" t="s">
        <v>134</v>
      </c>
      <c r="C41" s="481" t="str">
        <f>IF(Start!D43="","",Start!D43)</f>
        <v/>
      </c>
      <c r="D41" s="78" t="str">
        <f>IF(Start!E43="","",Start!E43)</f>
        <v/>
      </c>
      <c r="E41" s="237" t="str">
        <f>IF(Start!F43="","",Start!F43)</f>
        <v/>
      </c>
      <c r="F41" s="574"/>
      <c r="G41" s="575"/>
      <c r="H41" s="576"/>
      <c r="I41" s="256"/>
      <c r="J41" s="138" t="s">
        <v>20</v>
      </c>
      <c r="K41" s="253"/>
      <c r="L41" s="574"/>
      <c r="M41" s="577"/>
      <c r="N41" s="576"/>
      <c r="O41" s="136"/>
      <c r="P41" s="138" t="s">
        <v>21</v>
      </c>
    </row>
    <row r="42" spans="2:16" ht="18" customHeight="1" x14ac:dyDescent="0.2">
      <c r="B42" s="256" t="s">
        <v>135</v>
      </c>
      <c r="C42" s="481" t="str">
        <f>IF(Start!D44="","",Start!D44)</f>
        <v/>
      </c>
      <c r="D42" s="78" t="str">
        <f>IF(Start!E44="","",Start!E44)</f>
        <v/>
      </c>
      <c r="E42" s="237" t="str">
        <f>IF(Start!F44="","",Start!F44)</f>
        <v/>
      </c>
      <c r="F42" s="574"/>
      <c r="G42" s="575"/>
      <c r="H42" s="576"/>
      <c r="I42" s="256"/>
      <c r="J42" s="138" t="s">
        <v>21</v>
      </c>
      <c r="K42" s="253"/>
      <c r="L42" s="574"/>
      <c r="M42" s="577"/>
      <c r="N42" s="576"/>
      <c r="O42" s="136"/>
      <c r="P42" s="138" t="s">
        <v>20</v>
      </c>
    </row>
    <row r="43" spans="2:16" s="270" customFormat="1" ht="18" customHeight="1" x14ac:dyDescent="0.2">
      <c r="B43" s="254" t="s">
        <v>136</v>
      </c>
      <c r="C43" s="482" t="str">
        <f>IF(Start!D45="","",Start!D45)</f>
        <v/>
      </c>
      <c r="D43" s="88" t="str">
        <f>IF(Start!E45="","",Start!E45)</f>
        <v/>
      </c>
      <c r="E43" s="236" t="str">
        <f>IF(Start!F45="","",Start!F45)</f>
        <v/>
      </c>
      <c r="F43" s="578"/>
      <c r="G43" s="579"/>
      <c r="H43" s="580"/>
      <c r="I43" s="254"/>
      <c r="J43" s="134" t="s">
        <v>20</v>
      </c>
      <c r="K43" s="255"/>
      <c r="L43" s="578"/>
      <c r="M43" s="581"/>
      <c r="N43" s="580"/>
      <c r="O43" s="133"/>
      <c r="P43" s="134" t="s">
        <v>21</v>
      </c>
    </row>
    <row r="44" spans="2:16" s="270" customFormat="1" ht="18" customHeight="1" x14ac:dyDescent="0.2">
      <c r="B44" s="254" t="s">
        <v>137</v>
      </c>
      <c r="C44" s="482" t="str">
        <f>IF(Start!D46="","",Start!D46)</f>
        <v/>
      </c>
      <c r="D44" s="88" t="str">
        <f>IF(Start!E46="","",Start!E46)</f>
        <v/>
      </c>
      <c r="E44" s="236" t="str">
        <f>IF(Start!F46="","",Start!F46)</f>
        <v/>
      </c>
      <c r="F44" s="578"/>
      <c r="G44" s="579"/>
      <c r="H44" s="580"/>
      <c r="I44" s="254"/>
      <c r="J44" s="134" t="s">
        <v>21</v>
      </c>
      <c r="K44" s="255"/>
      <c r="L44" s="578"/>
      <c r="M44" s="581"/>
      <c r="N44" s="580"/>
      <c r="O44" s="133"/>
      <c r="P44" s="134" t="s">
        <v>20</v>
      </c>
    </row>
    <row r="45" spans="2:16" ht="18" customHeight="1" x14ac:dyDescent="0.2">
      <c r="B45" s="256" t="s">
        <v>138</v>
      </c>
      <c r="C45" s="481" t="str">
        <f>IF(Start!D47="","",Start!D47)</f>
        <v/>
      </c>
      <c r="D45" s="78" t="str">
        <f>IF(Start!E47="","",Start!E47)</f>
        <v/>
      </c>
      <c r="E45" s="237" t="str">
        <f>IF(Start!F47="","",Start!F47)</f>
        <v/>
      </c>
      <c r="F45" s="574"/>
      <c r="G45" s="575"/>
      <c r="H45" s="576"/>
      <c r="I45" s="256"/>
      <c r="J45" s="138" t="s">
        <v>20</v>
      </c>
      <c r="K45" s="253"/>
      <c r="L45" s="574"/>
      <c r="M45" s="577"/>
      <c r="N45" s="576"/>
      <c r="O45" s="136"/>
      <c r="P45" s="138" t="s">
        <v>21</v>
      </c>
    </row>
    <row r="46" spans="2:16" ht="18" customHeight="1" x14ac:dyDescent="0.2">
      <c r="B46" s="256" t="s">
        <v>139</v>
      </c>
      <c r="C46" s="481" t="str">
        <f>IF(Start!D48="","",Start!D48)</f>
        <v/>
      </c>
      <c r="D46" s="78" t="str">
        <f>IF(Start!E48="","",Start!E48)</f>
        <v/>
      </c>
      <c r="E46" s="237" t="str">
        <f>IF(Start!F48="","",Start!F48)</f>
        <v/>
      </c>
      <c r="F46" s="574"/>
      <c r="G46" s="575"/>
      <c r="H46" s="576"/>
      <c r="I46" s="256"/>
      <c r="J46" s="138" t="s">
        <v>21</v>
      </c>
      <c r="K46" s="253"/>
      <c r="L46" s="574"/>
      <c r="M46" s="577"/>
      <c r="N46" s="576"/>
      <c r="O46" s="136"/>
      <c r="P46" s="138" t="s">
        <v>20</v>
      </c>
    </row>
    <row r="47" spans="2:16" ht="18" customHeight="1" x14ac:dyDescent="0.2">
      <c r="B47" s="254" t="s">
        <v>140</v>
      </c>
      <c r="C47" s="482" t="str">
        <f>IF(Start!D49="","",Start!D49)</f>
        <v/>
      </c>
      <c r="D47" s="88" t="str">
        <f>IF(Start!E49="","",Start!E49)</f>
        <v/>
      </c>
      <c r="E47" s="236" t="str">
        <f>IF(Start!F49="","",Start!F49)</f>
        <v/>
      </c>
      <c r="F47" s="578"/>
      <c r="G47" s="579"/>
      <c r="H47" s="580"/>
      <c r="I47" s="254"/>
      <c r="J47" s="134" t="s">
        <v>20</v>
      </c>
      <c r="K47" s="255"/>
      <c r="L47" s="578"/>
      <c r="M47" s="581"/>
      <c r="N47" s="580"/>
      <c r="O47" s="133"/>
      <c r="P47" s="134" t="s">
        <v>21</v>
      </c>
    </row>
    <row r="48" spans="2:16" ht="18" customHeight="1" x14ac:dyDescent="0.2">
      <c r="B48" s="254" t="s">
        <v>141</v>
      </c>
      <c r="C48" s="482" t="str">
        <f>IF(Start!D50="","",Start!D50)</f>
        <v/>
      </c>
      <c r="D48" s="88" t="str">
        <f>IF(Start!E50="","",Start!E50)</f>
        <v/>
      </c>
      <c r="E48" s="236" t="str">
        <f>IF(Start!F50="","",Start!F50)</f>
        <v/>
      </c>
      <c r="F48" s="578"/>
      <c r="G48" s="579"/>
      <c r="H48" s="580"/>
      <c r="I48" s="254"/>
      <c r="J48" s="134" t="s">
        <v>21</v>
      </c>
      <c r="K48" s="255"/>
      <c r="L48" s="578"/>
      <c r="M48" s="581"/>
      <c r="N48" s="580"/>
      <c r="O48" s="133"/>
      <c r="P48" s="134" t="s">
        <v>20</v>
      </c>
    </row>
    <row r="49" spans="2:16" ht="18" customHeight="1" x14ac:dyDescent="0.2">
      <c r="B49" s="256" t="s">
        <v>142</v>
      </c>
      <c r="C49" s="481" t="str">
        <f>IF(Start!D51="","",Start!D51)</f>
        <v/>
      </c>
      <c r="D49" s="78" t="str">
        <f>IF(Start!E51="","",Start!E51)</f>
        <v/>
      </c>
      <c r="E49" s="237" t="str">
        <f>IF(Start!F51="","",Start!F51)</f>
        <v/>
      </c>
      <c r="F49" s="574"/>
      <c r="G49" s="575"/>
      <c r="H49" s="576"/>
      <c r="I49" s="256"/>
      <c r="J49" s="138" t="s">
        <v>20</v>
      </c>
      <c r="K49" s="253"/>
      <c r="L49" s="574"/>
      <c r="M49" s="577"/>
      <c r="N49" s="576"/>
      <c r="O49" s="136"/>
      <c r="P49" s="138" t="s">
        <v>21</v>
      </c>
    </row>
    <row r="50" spans="2:16" ht="18" customHeight="1" x14ac:dyDescent="0.2">
      <c r="B50" s="256" t="s">
        <v>143</v>
      </c>
      <c r="C50" s="481" t="str">
        <f>IF(Start!D52="","",Start!D52)</f>
        <v/>
      </c>
      <c r="D50" s="78" t="str">
        <f>IF(Start!E52="","",Start!E52)</f>
        <v/>
      </c>
      <c r="E50" s="237" t="str">
        <f>IF(Start!F52="","",Start!F52)</f>
        <v/>
      </c>
      <c r="F50" s="574"/>
      <c r="G50" s="575"/>
      <c r="H50" s="576"/>
      <c r="I50" s="256"/>
      <c r="J50" s="138" t="s">
        <v>21</v>
      </c>
      <c r="K50" s="253"/>
      <c r="L50" s="574"/>
      <c r="M50" s="577"/>
      <c r="N50" s="576"/>
      <c r="O50" s="136"/>
      <c r="P50" s="138" t="s">
        <v>20</v>
      </c>
    </row>
    <row r="51" spans="2:16" ht="18" customHeight="1" x14ac:dyDescent="0.2">
      <c r="B51" s="254" t="s">
        <v>144</v>
      </c>
      <c r="C51" s="482" t="str">
        <f>IF(Start!D53="","",Start!D53)</f>
        <v/>
      </c>
      <c r="D51" s="88" t="str">
        <f>IF(Start!E53="","",Start!E53)</f>
        <v/>
      </c>
      <c r="E51" s="236" t="str">
        <f>IF(Start!F53="","",Start!F53)</f>
        <v/>
      </c>
      <c r="F51" s="578"/>
      <c r="G51" s="579"/>
      <c r="H51" s="580"/>
      <c r="I51" s="254"/>
      <c r="J51" s="134" t="s">
        <v>20</v>
      </c>
      <c r="K51" s="255"/>
      <c r="L51" s="578"/>
      <c r="M51" s="581"/>
      <c r="N51" s="580"/>
      <c r="O51" s="133"/>
      <c r="P51" s="134" t="s">
        <v>21</v>
      </c>
    </row>
    <row r="52" spans="2:16" ht="18" customHeight="1" x14ac:dyDescent="0.2">
      <c r="B52" s="254" t="s">
        <v>145</v>
      </c>
      <c r="C52" s="482" t="str">
        <f>IF(Start!D54="","",Start!D54)</f>
        <v/>
      </c>
      <c r="D52" s="88" t="str">
        <f>IF(Start!E54="","",Start!E54)</f>
        <v/>
      </c>
      <c r="E52" s="236" t="str">
        <f>IF(Start!F54="","",Start!F54)</f>
        <v/>
      </c>
      <c r="F52" s="578"/>
      <c r="G52" s="579"/>
      <c r="H52" s="580"/>
      <c r="I52" s="254"/>
      <c r="J52" s="134" t="s">
        <v>21</v>
      </c>
      <c r="K52" s="255"/>
      <c r="L52" s="578"/>
      <c r="M52" s="581"/>
      <c r="N52" s="580"/>
      <c r="O52" s="133"/>
      <c r="P52" s="134" t="s">
        <v>20</v>
      </c>
    </row>
    <row r="53" spans="2:16" ht="18" customHeight="1" x14ac:dyDescent="0.2">
      <c r="B53" s="256" t="s">
        <v>146</v>
      </c>
      <c r="C53" s="481" t="str">
        <f>IF(Start!D55="","",Start!D55)</f>
        <v/>
      </c>
      <c r="D53" s="78" t="str">
        <f>IF(Start!E55="","",Start!E55)</f>
        <v/>
      </c>
      <c r="E53" s="237" t="str">
        <f>IF(Start!F55="","",Start!F55)</f>
        <v/>
      </c>
      <c r="F53" s="574"/>
      <c r="G53" s="575"/>
      <c r="H53" s="576"/>
      <c r="I53" s="256"/>
      <c r="J53" s="138" t="s">
        <v>20</v>
      </c>
      <c r="K53" s="253"/>
      <c r="L53" s="574"/>
      <c r="M53" s="577"/>
      <c r="N53" s="576"/>
      <c r="O53" s="136"/>
      <c r="P53" s="138" t="s">
        <v>21</v>
      </c>
    </row>
    <row r="54" spans="2:16" ht="18" customHeight="1" thickBot="1" x14ac:dyDescent="0.25">
      <c r="B54" s="257" t="s">
        <v>147</v>
      </c>
      <c r="C54" s="484" t="str">
        <f>IF(Start!D56="","",Start!D56)</f>
        <v/>
      </c>
      <c r="D54" s="232" t="str">
        <f>IF(Start!E56="","",Start!E56)</f>
        <v/>
      </c>
      <c r="E54" s="478" t="str">
        <f>IF(Start!F56="","",Start!F56)</f>
        <v/>
      </c>
      <c r="F54" s="582"/>
      <c r="G54" s="583"/>
      <c r="H54" s="584"/>
      <c r="I54" s="257"/>
      <c r="J54" s="196" t="s">
        <v>21</v>
      </c>
      <c r="K54" s="258"/>
      <c r="L54" s="582"/>
      <c r="M54" s="585"/>
      <c r="N54" s="584"/>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61" t="s">
        <v>98</v>
      </c>
      <c r="C1" s="661"/>
      <c r="D1" s="661"/>
      <c r="E1" s="661"/>
      <c r="F1" s="661"/>
      <c r="G1" s="661"/>
      <c r="H1" s="661"/>
      <c r="I1" s="661"/>
      <c r="J1" s="661"/>
      <c r="K1" s="661"/>
      <c r="L1" s="661"/>
      <c r="M1" s="661"/>
      <c r="N1" s="661"/>
      <c r="O1" s="661"/>
      <c r="P1" s="661"/>
      <c r="Q1" s="661"/>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mladší</v>
      </c>
      <c r="G3" s="662" t="s">
        <v>15</v>
      </c>
      <c r="H3" s="663"/>
      <c r="I3" s="663"/>
      <c r="J3" s="664"/>
      <c r="L3" s="662" t="s">
        <v>16</v>
      </c>
      <c r="M3" s="663"/>
      <c r="N3" s="663"/>
      <c r="O3" s="664"/>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Votroubek Matyáš</v>
      </c>
      <c r="E5" s="233" t="str">
        <f>IF(Start!E7="","",Start!E7)</f>
        <v>Lozice</v>
      </c>
      <c r="F5" s="240" t="str">
        <f>IF(Start!F7="","",Start!F7)</f>
        <v>CR</v>
      </c>
      <c r="G5" s="247">
        <v>25.72</v>
      </c>
      <c r="H5" s="40"/>
      <c r="I5" s="42"/>
      <c r="J5" s="33">
        <f>IF($D5="","",IF(OR($G5="DNF",$H5="DNF",$I5="DNF",AND($G5="",$H5="",$I5="")),"DNF",IF(OR($G5="NP",$H5="NP",$I5="NP"),"NP",IF(ISERROR(MEDIAN($G5:$I5)),"DNF",IF(OR($G5="X",$H5="X",$I5="X",$G5="",$H5="",$I5="",$G5="x",$H5="x",$I5="x"),MAX($G5:$I5),MEDIAN($G5:$I5))))))</f>
        <v>25.72</v>
      </c>
      <c r="K5" s="34"/>
      <c r="L5" s="40">
        <v>25.36</v>
      </c>
      <c r="M5" s="41"/>
      <c r="N5" s="42"/>
      <c r="O5" s="33">
        <f>IF($D5="","",IF(OR($L5="DNF",$M5="DNF",$N5="DNF",AND($L5="",$M5="",$N5="")),"DNF",IF(OR($L5="NP",$M5="NP",$N5="NP"),"NP",IF(ISERROR(MEDIAN($L5:$N5)),"DNF",IF(OR($L5="X",$M5="X",$N5="X",$L5="",$M5="",$N5="",$L5="x",$M5="x",$N5="x"),MAX($L5:$N5),MEDIAN($L5:$N5))))))</f>
        <v>25.36</v>
      </c>
      <c r="P5" s="285"/>
      <c r="Q5" s="34">
        <f>IF(D5="","",IF(OR(AND(J5="NP",O5="NP"),AND(J5="DNF",O5="DNF")),J5,IF(AND(J5="NP",O5="DNF"),J5,IF(AND(J5="DNF",O5="NP"),O5,MIN(J5,O5)))))</f>
        <v>25.36</v>
      </c>
      <c r="S5" s="181">
        <f t="shared" ref="S5:S54" si="0">IF(D5="","",IF(OR(Q5="NP",Q5="DNF"),Q5,RANK(Q5,Q$5:Q$54,1)))</f>
        <v>7</v>
      </c>
      <c r="U5" s="181">
        <f t="shared" ref="U5:U54" si="1">IF(D5="","",IF(Q5="NP",MAX(S$5:S$54)+1,IF(Q5="DNF",MAX(S$5:S$54)+COUNTIF(S$5:S$54,"NP")+1,RANK(Q5,Q$5:Q$54,1))))</f>
        <v>7</v>
      </c>
      <c r="W5" s="95">
        <f>IF($D5="",9000,MAX(J5,O5)+(COUNTIF($J5:$J5,"NP")*600)+(COUNTIF($O5:$O5,"NP")*600)+(COUNTIF($J5:$J5,"DNF")*3600)+(COUNTIF($O5:$O5,"DNF")*3600))</f>
        <v>25.72</v>
      </c>
      <c r="X5" s="286"/>
      <c r="Y5" s="286"/>
    </row>
    <row r="6" spans="2:25" s="277" customFormat="1" ht="18" customHeight="1" x14ac:dyDescent="0.2">
      <c r="B6" s="76">
        <v>2</v>
      </c>
      <c r="C6" s="209">
        <f>IF(Start!C8="","",Start!C8)</f>
        <v>2</v>
      </c>
      <c r="D6" s="78" t="str">
        <f>IF(Start!D8="","",Start!D8)</f>
        <v>Vaníček Tomáš</v>
      </c>
      <c r="E6" s="78" t="str">
        <f>IF(Start!E8="","",Start!E8)</f>
        <v>Voleč</v>
      </c>
      <c r="F6" s="237" t="str">
        <f>IF(Start!F8="","",Start!F8)</f>
        <v>PA</v>
      </c>
      <c r="G6" s="248">
        <v>25.17</v>
      </c>
      <c r="H6" s="79"/>
      <c r="I6" s="81"/>
      <c r="J6" s="113">
        <f t="shared" ref="J6:J54" si="2">IF($D6="","",IF(OR($G6="DNF",$H6="DNF",$I6="DNF",AND($G6="",$H6="",$I6="")),"DNF",IF(OR($G6="NP",$H6="NP",$I6="NP"),"NP",IF(ISERROR(MEDIAN($G6:$I6)),"DNF",IF(OR($G6="X",$H6="X",$I6="X",$G6="",$H6="",$I6="",$G6="x",$H6="x",$I6="x"),MAX($G6:$I6),MEDIAN($G6:$I6))))))</f>
        <v>25.17</v>
      </c>
      <c r="K6" s="83"/>
      <c r="L6" s="79">
        <v>25.62</v>
      </c>
      <c r="M6" s="80"/>
      <c r="N6" s="81"/>
      <c r="O6" s="82">
        <f t="shared" ref="O6:O54" si="3">IF($D6="","",IF(OR($L6="DNF",$M6="DNF",$N6="DNF",AND($L6="",$M6="",$N6="")),"DNF",IF(OR($L6="NP",$M6="NP",$N6="NP"),"NP",IF(ISERROR(MEDIAN($L6:$N6)),"DNF",IF(OR($L6="X",$M6="X",$N6="X",$L6="",$M6="",$N6="",$L6="x",$M6="x",$N6="x"),MAX($L6:$N6),MEDIAN($L6:$N6))))))</f>
        <v>25.62</v>
      </c>
      <c r="P6" s="287"/>
      <c r="Q6" s="83">
        <f t="shared" ref="Q6:Q54" si="4">IF(D6="","",IF(OR(AND(J6="NP",O6="NP"),AND(J6="DNF",O6="DNF")),J6,IF(AND(J6="NP",O6="DNF"),J6,IF(AND(J6="DNF",O6="NP"),O6,MIN(J6,O6)))))</f>
        <v>25.17</v>
      </c>
      <c r="R6" s="278"/>
      <c r="S6" s="91">
        <f t="shared" si="0"/>
        <v>6</v>
      </c>
      <c r="T6" s="278"/>
      <c r="U6" s="91">
        <f t="shared" si="1"/>
        <v>6</v>
      </c>
      <c r="V6" s="278"/>
      <c r="W6" s="86">
        <f t="shared" ref="W6:W54" si="5">IF($D6="",9000,MAX(J6,O6)+(COUNTIF($J6:$J6,"NP")*600)+(COUNTIF($O6:$O6,"NP")*600)+(COUNTIF($J6:$J6,"DNF")*3600)+(COUNTIF($O6:$O6,"DNF")*3600))</f>
        <v>25.62</v>
      </c>
    </row>
    <row r="7" spans="2:25" s="277" customFormat="1" ht="18" customHeight="1" x14ac:dyDescent="0.2">
      <c r="B7" s="58">
        <v>3</v>
      </c>
      <c r="C7" s="210">
        <f>IF(Start!C9="","",Start!C9)</f>
        <v>3</v>
      </c>
      <c r="D7" s="234" t="str">
        <f>IF(Start!D9="","",Start!D9)</f>
        <v>Dušek Jakub</v>
      </c>
      <c r="E7" s="234" t="str">
        <f>IF(Start!E9="","",Start!E9)</f>
        <v>Lanškroun</v>
      </c>
      <c r="F7" s="239" t="str">
        <f>IF(Start!F9="","",Start!F9)</f>
        <v>UO</v>
      </c>
      <c r="G7" s="249">
        <v>19.72</v>
      </c>
      <c r="H7" s="43"/>
      <c r="I7" s="45"/>
      <c r="J7" s="35">
        <f t="shared" si="2"/>
        <v>19.72</v>
      </c>
      <c r="K7" s="36"/>
      <c r="L7" s="43">
        <v>22.3</v>
      </c>
      <c r="M7" s="44"/>
      <c r="N7" s="45"/>
      <c r="O7" s="35">
        <f t="shared" si="3"/>
        <v>22.3</v>
      </c>
      <c r="P7" s="288"/>
      <c r="Q7" s="36">
        <f t="shared" si="4"/>
        <v>19.72</v>
      </c>
      <c r="R7" s="278"/>
      <c r="S7" s="91">
        <f t="shared" si="0"/>
        <v>2</v>
      </c>
      <c r="T7" s="278"/>
      <c r="U7" s="91">
        <f t="shared" si="1"/>
        <v>2</v>
      </c>
      <c r="V7" s="278"/>
      <c r="W7" s="86">
        <f t="shared" si="5"/>
        <v>22.3</v>
      </c>
    </row>
    <row r="8" spans="2:25" ht="18" customHeight="1" x14ac:dyDescent="0.2">
      <c r="B8" s="76">
        <v>4</v>
      </c>
      <c r="C8" s="209">
        <f>IF(Start!C10="","",Start!C10)</f>
        <v>4</v>
      </c>
      <c r="D8" s="78" t="str">
        <f>IF(Start!D10="","",Start!D10)</f>
        <v>Flégr Lukáš</v>
      </c>
      <c r="E8" s="78" t="str">
        <f>IF(Start!E10="","",Start!E10)</f>
        <v>Skuteč</v>
      </c>
      <c r="F8" s="237" t="str">
        <f>IF(Start!F10="","",Start!F10)</f>
        <v>CR</v>
      </c>
      <c r="G8" s="248">
        <v>18.39</v>
      </c>
      <c r="H8" s="79"/>
      <c r="I8" s="81"/>
      <c r="J8" s="82">
        <f t="shared" si="2"/>
        <v>18.39</v>
      </c>
      <c r="K8" s="83"/>
      <c r="L8" s="79" t="s">
        <v>173</v>
      </c>
      <c r="M8" s="80"/>
      <c r="N8" s="81"/>
      <c r="O8" s="82" t="str">
        <f t="shared" si="3"/>
        <v>NP</v>
      </c>
      <c r="P8" s="287"/>
      <c r="Q8" s="83">
        <f t="shared" si="4"/>
        <v>18.39</v>
      </c>
      <c r="S8" s="91">
        <f t="shared" si="0"/>
        <v>1</v>
      </c>
      <c r="U8" s="91">
        <f t="shared" si="1"/>
        <v>1</v>
      </c>
      <c r="W8" s="86">
        <f t="shared" si="5"/>
        <v>618.39</v>
      </c>
    </row>
    <row r="9" spans="2:25" s="277" customFormat="1" ht="18" customHeight="1" x14ac:dyDescent="0.2">
      <c r="B9" s="58">
        <v>5</v>
      </c>
      <c r="C9" s="210">
        <f>IF(Start!C11="","",Start!C11)</f>
        <v>5</v>
      </c>
      <c r="D9" s="234" t="str">
        <f>IF(Start!D11="","",Start!D11)</f>
        <v>Brodský Samuel</v>
      </c>
      <c r="E9" s="234" t="str">
        <f>IF(Start!E11="","",Start!E11)</f>
        <v>Pardubice - město</v>
      </c>
      <c r="F9" s="239" t="str">
        <f>IF(Start!F11="","",Start!F11)</f>
        <v>PA</v>
      </c>
      <c r="G9" s="249">
        <v>24.86</v>
      </c>
      <c r="H9" s="43"/>
      <c r="I9" s="45"/>
      <c r="J9" s="35">
        <f t="shared" si="2"/>
        <v>24.86</v>
      </c>
      <c r="K9" s="36"/>
      <c r="L9" s="43">
        <v>25.54</v>
      </c>
      <c r="M9" s="44"/>
      <c r="N9" s="45"/>
      <c r="O9" s="35">
        <f t="shared" si="3"/>
        <v>25.54</v>
      </c>
      <c r="P9" s="288"/>
      <c r="Q9" s="36">
        <f t="shared" si="4"/>
        <v>24.86</v>
      </c>
      <c r="R9" s="278"/>
      <c r="S9" s="91">
        <f t="shared" si="0"/>
        <v>5</v>
      </c>
      <c r="T9" s="278"/>
      <c r="U9" s="91">
        <f t="shared" si="1"/>
        <v>5</v>
      </c>
      <c r="V9" s="278"/>
      <c r="W9" s="86">
        <f t="shared" si="5"/>
        <v>25.54</v>
      </c>
    </row>
    <row r="10" spans="2:25" s="277" customFormat="1" ht="18" customHeight="1" x14ac:dyDescent="0.2">
      <c r="B10" s="76">
        <v>6</v>
      </c>
      <c r="C10" s="209">
        <f>IF(Start!C12="","",Start!C12)</f>
        <v>6</v>
      </c>
      <c r="D10" s="78" t="str">
        <f>IF(Start!D12="","",Start!D12)</f>
        <v>Hauf Matěj</v>
      </c>
      <c r="E10" s="78" t="str">
        <f>IF(Start!E12="","",Start!E12)</f>
        <v>Lukavice</v>
      </c>
      <c r="F10" s="237" t="str">
        <f>IF(Start!F12="","",Start!F12)</f>
        <v>UO</v>
      </c>
      <c r="G10" s="248">
        <v>23.86</v>
      </c>
      <c r="H10" s="79"/>
      <c r="I10" s="81"/>
      <c r="J10" s="82">
        <f t="shared" si="2"/>
        <v>23.86</v>
      </c>
      <c r="K10" s="83"/>
      <c r="L10" s="79">
        <v>21.91</v>
      </c>
      <c r="M10" s="80"/>
      <c r="N10" s="81"/>
      <c r="O10" s="82">
        <f t="shared" si="3"/>
        <v>21.91</v>
      </c>
      <c r="P10" s="287"/>
      <c r="Q10" s="83">
        <f t="shared" si="4"/>
        <v>21.91</v>
      </c>
      <c r="R10" s="278"/>
      <c r="S10" s="91">
        <f t="shared" si="0"/>
        <v>3</v>
      </c>
      <c r="T10" s="278"/>
      <c r="U10" s="91">
        <f t="shared" si="1"/>
        <v>3</v>
      </c>
      <c r="V10" s="278"/>
      <c r="W10" s="86">
        <f t="shared" si="5"/>
        <v>23.86</v>
      </c>
    </row>
    <row r="11" spans="2:25" ht="18" customHeight="1" x14ac:dyDescent="0.2">
      <c r="B11" s="58">
        <v>7</v>
      </c>
      <c r="C11" s="210">
        <f>IF(Start!C13="","",Start!C13)</f>
        <v>7</v>
      </c>
      <c r="D11" s="234" t="str">
        <f>IF(Start!D13="","",Start!D13)</f>
        <v>Bezdíček Jakub</v>
      </c>
      <c r="E11" s="234" t="str">
        <f>IF(Start!E13="","",Start!E13)</f>
        <v>Třebovice</v>
      </c>
      <c r="F11" s="239" t="str">
        <f>IF(Start!F13="","",Start!F13)</f>
        <v>UO</v>
      </c>
      <c r="G11" s="249">
        <v>23.25</v>
      </c>
      <c r="H11" s="43"/>
      <c r="I11" s="45"/>
      <c r="J11" s="35">
        <f t="shared" si="2"/>
        <v>23.25</v>
      </c>
      <c r="K11" s="36"/>
      <c r="L11" s="43">
        <v>22.98</v>
      </c>
      <c r="M11" s="44"/>
      <c r="N11" s="45"/>
      <c r="O11" s="35">
        <f t="shared" si="3"/>
        <v>22.98</v>
      </c>
      <c r="P11" s="288"/>
      <c r="Q11" s="36">
        <f t="shared" si="4"/>
        <v>22.98</v>
      </c>
      <c r="S11" s="91">
        <f t="shared" si="0"/>
        <v>4</v>
      </c>
      <c r="U11" s="91">
        <f t="shared" si="1"/>
        <v>4</v>
      </c>
      <c r="W11" s="86">
        <f t="shared" si="5"/>
        <v>23.25</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08">
        <f>IF(Start!C53="","",Start!C53)</f>
        <v>47</v>
      </c>
      <c r="D51" s="88" t="str">
        <f>IF(Start!D53="","",Start!D53)</f>
        <v/>
      </c>
      <c r="E51" s="88" t="str">
        <f>IF(Start!E53="","",Start!E53)</f>
        <v/>
      </c>
      <c r="F51" s="236" t="str">
        <f>IF(Start!F53="","",Start!F53)</f>
        <v/>
      </c>
      <c r="G51" s="509"/>
      <c r="H51" s="510"/>
      <c r="I51" s="511"/>
      <c r="J51" s="89" t="str">
        <f t="shared" si="2"/>
        <v/>
      </c>
      <c r="K51" s="86"/>
      <c r="L51" s="510"/>
      <c r="M51" s="512"/>
      <c r="N51" s="511"/>
      <c r="O51" s="89" t="str">
        <f t="shared" si="3"/>
        <v/>
      </c>
      <c r="P51" s="513"/>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08">
        <f>IF(Start!C55="","",Start!C55)</f>
        <v>49</v>
      </c>
      <c r="D53" s="88" t="str">
        <f>IF(Start!D55="","",Start!D55)</f>
        <v/>
      </c>
      <c r="E53" s="88" t="str">
        <f>IF(Start!E55="","",Start!E55)</f>
        <v/>
      </c>
      <c r="F53" s="236" t="str">
        <f>IF(Start!F55="","",Start!F55)</f>
        <v/>
      </c>
      <c r="G53" s="509"/>
      <c r="H53" s="510"/>
      <c r="I53" s="511"/>
      <c r="J53" s="89" t="str">
        <f t="shared" si="2"/>
        <v/>
      </c>
      <c r="K53" s="86"/>
      <c r="L53" s="510"/>
      <c r="M53" s="512"/>
      <c r="N53" s="511"/>
      <c r="O53" s="89" t="str">
        <f t="shared" si="3"/>
        <v/>
      </c>
      <c r="P53" s="513"/>
      <c r="Q53" s="86" t="str">
        <f t="shared" si="4"/>
        <v/>
      </c>
      <c r="S53" s="91" t="str">
        <f t="shared" si="0"/>
        <v/>
      </c>
      <c r="U53" s="91" t="str">
        <f t="shared" si="1"/>
        <v/>
      </c>
      <c r="W53" s="86">
        <f t="shared" si="5"/>
        <v>9000</v>
      </c>
    </row>
    <row r="54" spans="2:23" ht="18" customHeight="1" thickBot="1" x14ac:dyDescent="0.25">
      <c r="B54" s="58">
        <v>25</v>
      </c>
      <c r="C54" s="514">
        <f>IF(Start!C56="","",Start!C56)</f>
        <v>50</v>
      </c>
      <c r="D54" s="232" t="str">
        <f>IF(Start!D56="","",Start!D56)</f>
        <v/>
      </c>
      <c r="E54" s="232" t="str">
        <f>IF(Start!E56="","",Start!E56)</f>
        <v/>
      </c>
      <c r="F54" s="478" t="str">
        <f>IF(Start!F56="","",Start!F56)</f>
        <v/>
      </c>
      <c r="G54" s="515"/>
      <c r="H54" s="516"/>
      <c r="I54" s="517"/>
      <c r="J54" s="518" t="str">
        <f t="shared" si="2"/>
        <v/>
      </c>
      <c r="K54" s="519"/>
      <c r="L54" s="516"/>
      <c r="M54" s="520"/>
      <c r="N54" s="517"/>
      <c r="O54" s="518" t="str">
        <f t="shared" si="3"/>
        <v/>
      </c>
      <c r="P54" s="521"/>
      <c r="Q54" s="519"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4</v>
      </c>
      <c r="C1" s="93" t="s">
        <v>168</v>
      </c>
      <c r="D1" s="93" t="s">
        <v>158</v>
      </c>
      <c r="E1" s="92" t="s">
        <v>156</v>
      </c>
      <c r="F1" s="768">
        <v>18.39</v>
      </c>
      <c r="G1" s="769"/>
      <c r="H1" s="770"/>
      <c r="I1" s="94">
        <v>18.39</v>
      </c>
      <c r="J1" s="95"/>
      <c r="K1" s="768" t="s">
        <v>173</v>
      </c>
      <c r="L1" s="769"/>
      <c r="M1" s="770"/>
      <c r="N1" s="94" t="s">
        <v>173</v>
      </c>
      <c r="O1" s="771"/>
      <c r="P1" s="95">
        <v>18.39</v>
      </c>
      <c r="R1" s="181">
        <v>1</v>
      </c>
      <c r="T1" s="181">
        <v>1</v>
      </c>
      <c r="V1" s="95">
        <v>618.39</v>
      </c>
      <c r="W1" s="119">
        <v>1</v>
      </c>
      <c r="X1" s="18"/>
      <c r="Y1" s="197" t="s">
        <v>62</v>
      </c>
      <c r="Z1" s="211">
        <v>8</v>
      </c>
    </row>
    <row r="2" spans="2:31" s="37" customFormat="1" ht="18" customHeight="1" x14ac:dyDescent="0.2">
      <c r="B2" s="77">
        <v>3</v>
      </c>
      <c r="C2" s="78" t="s">
        <v>166</v>
      </c>
      <c r="D2" s="78" t="s">
        <v>167</v>
      </c>
      <c r="E2" s="77" t="s">
        <v>155</v>
      </c>
      <c r="F2" s="97">
        <v>19.72</v>
      </c>
      <c r="G2" s="98"/>
      <c r="H2" s="99"/>
      <c r="I2" s="113">
        <v>19.72</v>
      </c>
      <c r="J2" s="83"/>
      <c r="K2" s="97">
        <v>22.3</v>
      </c>
      <c r="L2" s="98"/>
      <c r="M2" s="99"/>
      <c r="N2" s="82">
        <v>22.3</v>
      </c>
      <c r="O2" s="84"/>
      <c r="P2" s="83">
        <v>19.72</v>
      </c>
      <c r="Q2" s="55"/>
      <c r="R2" s="91">
        <v>2</v>
      </c>
      <c r="S2" s="55"/>
      <c r="T2" s="91">
        <v>2</v>
      </c>
      <c r="U2" s="55"/>
      <c r="V2" s="86">
        <v>22.3</v>
      </c>
      <c r="W2" s="211">
        <v>2</v>
      </c>
      <c r="Y2" s="88" t="s">
        <v>62</v>
      </c>
      <c r="Z2" s="211">
        <v>8</v>
      </c>
    </row>
    <row r="3" spans="2:31" s="37" customFormat="1" ht="18" customHeight="1" x14ac:dyDescent="0.2">
      <c r="B3" s="77">
        <v>6</v>
      </c>
      <c r="C3" s="78" t="s">
        <v>170</v>
      </c>
      <c r="D3" s="78" t="s">
        <v>157</v>
      </c>
      <c r="E3" s="77" t="s">
        <v>155</v>
      </c>
      <c r="F3" s="97">
        <v>23.86</v>
      </c>
      <c r="G3" s="98"/>
      <c r="H3" s="99"/>
      <c r="I3" s="82">
        <v>23.86</v>
      </c>
      <c r="J3" s="83"/>
      <c r="K3" s="97">
        <v>21.91</v>
      </c>
      <c r="L3" s="98"/>
      <c r="M3" s="99"/>
      <c r="N3" s="82">
        <v>21.91</v>
      </c>
      <c r="O3" s="84"/>
      <c r="P3" s="83">
        <v>21.91</v>
      </c>
      <c r="Q3" s="55"/>
      <c r="R3" s="91">
        <v>3</v>
      </c>
      <c r="S3" s="55"/>
      <c r="T3" s="91">
        <v>3</v>
      </c>
      <c r="U3" s="55"/>
      <c r="V3" s="86">
        <v>23.86</v>
      </c>
      <c r="W3" s="211">
        <v>3</v>
      </c>
      <c r="Y3" s="88" t="s">
        <v>62</v>
      </c>
      <c r="Z3" s="119">
        <v>8</v>
      </c>
    </row>
    <row r="4" spans="2:31" ht="18" customHeight="1" x14ac:dyDescent="0.2">
      <c r="B4" s="77">
        <v>7</v>
      </c>
      <c r="C4" s="78" t="s">
        <v>171</v>
      </c>
      <c r="D4" s="78" t="s">
        <v>172</v>
      </c>
      <c r="E4" s="77" t="s">
        <v>155</v>
      </c>
      <c r="F4" s="97">
        <v>23.25</v>
      </c>
      <c r="G4" s="98"/>
      <c r="H4" s="99"/>
      <c r="I4" s="82">
        <v>23.25</v>
      </c>
      <c r="J4" s="83"/>
      <c r="K4" s="97">
        <v>22.98</v>
      </c>
      <c r="L4" s="98"/>
      <c r="M4" s="99"/>
      <c r="N4" s="82">
        <v>22.98</v>
      </c>
      <c r="O4" s="84"/>
      <c r="P4" s="83">
        <v>22.98</v>
      </c>
      <c r="R4" s="91">
        <v>4</v>
      </c>
      <c r="T4" s="91">
        <v>4</v>
      </c>
      <c r="V4" s="86">
        <v>23.25</v>
      </c>
      <c r="W4" s="119">
        <v>4</v>
      </c>
      <c r="Y4" s="88" t="s">
        <v>62</v>
      </c>
      <c r="Z4" s="211">
        <v>8</v>
      </c>
    </row>
    <row r="5" spans="2:31" s="37" customFormat="1" ht="18" customHeight="1" x14ac:dyDescent="0.2">
      <c r="B5" s="87">
        <v>5</v>
      </c>
      <c r="C5" s="88" t="s">
        <v>169</v>
      </c>
      <c r="D5" s="88" t="s">
        <v>160</v>
      </c>
      <c r="E5" s="87" t="s">
        <v>159</v>
      </c>
      <c r="F5" s="101">
        <v>24.86</v>
      </c>
      <c r="G5" s="102"/>
      <c r="H5" s="103"/>
      <c r="I5" s="89">
        <v>24.86</v>
      </c>
      <c r="J5" s="86"/>
      <c r="K5" s="101">
        <v>25.54</v>
      </c>
      <c r="L5" s="102"/>
      <c r="M5" s="103"/>
      <c r="N5" s="89">
        <v>25.54</v>
      </c>
      <c r="O5" s="90"/>
      <c r="P5" s="86">
        <v>24.86</v>
      </c>
      <c r="Q5" s="55"/>
      <c r="R5" s="91">
        <v>5</v>
      </c>
      <c r="S5" s="55"/>
      <c r="T5" s="91">
        <v>5</v>
      </c>
      <c r="U5" s="55"/>
      <c r="V5" s="86">
        <v>25.54</v>
      </c>
      <c r="W5" s="211">
        <v>5</v>
      </c>
      <c r="Y5" s="88" t="s">
        <v>62</v>
      </c>
      <c r="Z5" s="211">
        <v>8</v>
      </c>
    </row>
    <row r="6" spans="2:31" s="37" customFormat="1" ht="18" customHeight="1" x14ac:dyDescent="0.2">
      <c r="B6" s="87">
        <v>2</v>
      </c>
      <c r="C6" s="88" t="s">
        <v>164</v>
      </c>
      <c r="D6" s="88" t="s">
        <v>165</v>
      </c>
      <c r="E6" s="87" t="s">
        <v>159</v>
      </c>
      <c r="F6" s="101">
        <v>25.17</v>
      </c>
      <c r="G6" s="102"/>
      <c r="H6" s="103"/>
      <c r="I6" s="89">
        <v>25.17</v>
      </c>
      <c r="J6" s="86"/>
      <c r="K6" s="101">
        <v>25.62</v>
      </c>
      <c r="L6" s="102"/>
      <c r="M6" s="103"/>
      <c r="N6" s="89">
        <v>25.62</v>
      </c>
      <c r="O6" s="90"/>
      <c r="P6" s="86">
        <v>25.17</v>
      </c>
      <c r="Q6" s="55"/>
      <c r="R6" s="91">
        <v>6</v>
      </c>
      <c r="S6" s="55"/>
      <c r="T6" s="91">
        <v>6</v>
      </c>
      <c r="U6" s="55"/>
      <c r="V6" s="86">
        <v>25.62</v>
      </c>
      <c r="W6" s="211">
        <v>6</v>
      </c>
      <c r="Y6" s="88" t="s">
        <v>62</v>
      </c>
      <c r="Z6" s="119">
        <v>8</v>
      </c>
    </row>
    <row r="7" spans="2:31" ht="18" customHeight="1" x14ac:dyDescent="0.2">
      <c r="B7" s="77">
        <v>1</v>
      </c>
      <c r="C7" s="78" t="s">
        <v>162</v>
      </c>
      <c r="D7" s="78" t="s">
        <v>163</v>
      </c>
      <c r="E7" s="77" t="s">
        <v>156</v>
      </c>
      <c r="F7" s="97">
        <v>25.72</v>
      </c>
      <c r="G7" s="98"/>
      <c r="H7" s="99"/>
      <c r="I7" s="82">
        <v>25.72</v>
      </c>
      <c r="J7" s="83"/>
      <c r="K7" s="100">
        <v>25.36</v>
      </c>
      <c r="L7" s="98"/>
      <c r="M7" s="99"/>
      <c r="N7" s="82">
        <v>25.36</v>
      </c>
      <c r="O7" s="84"/>
      <c r="P7" s="83">
        <v>25.36</v>
      </c>
      <c r="R7" s="91">
        <v>7</v>
      </c>
      <c r="T7" s="91">
        <v>7</v>
      </c>
      <c r="V7" s="86">
        <v>25.72</v>
      </c>
      <c r="W7" s="119">
        <v>7</v>
      </c>
      <c r="Y7" s="78" t="s">
        <v>62</v>
      </c>
      <c r="Z7" s="211">
        <v>8</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8</v>
      </c>
      <c r="Y8" s="78" t="s">
        <v>62</v>
      </c>
      <c r="Z8" s="211">
        <v>8</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8</v>
      </c>
      <c r="Y9" s="78" t="s">
        <v>62</v>
      </c>
      <c r="Z9" s="119">
        <v>8</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8</v>
      </c>
      <c r="Y10" s="78" t="s">
        <v>62</v>
      </c>
      <c r="Z10" s="119">
        <v>8</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8</v>
      </c>
      <c r="Y11" s="78" t="s">
        <v>62</v>
      </c>
      <c r="Z11" s="119">
        <v>8</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8</v>
      </c>
      <c r="Y12" s="78" t="s">
        <v>62</v>
      </c>
      <c r="Z12" s="119">
        <v>8</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8</v>
      </c>
      <c r="Y13" s="88" t="s">
        <v>62</v>
      </c>
      <c r="Z13" s="119">
        <v>8</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8</v>
      </c>
      <c r="X14" s="47"/>
      <c r="Y14" s="78" t="s">
        <v>62</v>
      </c>
      <c r="Z14" s="119">
        <v>8</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8</v>
      </c>
      <c r="Y15" s="88" t="s">
        <v>62</v>
      </c>
      <c r="Z15" s="119">
        <v>8</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8</v>
      </c>
      <c r="Y16" s="78" t="s">
        <v>62</v>
      </c>
      <c r="Z16" s="119">
        <v>8</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8</v>
      </c>
      <c r="Y17" s="78" t="s">
        <v>62</v>
      </c>
      <c r="Z17" s="119">
        <v>8</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8</v>
      </c>
      <c r="Y18" s="88" t="s">
        <v>62</v>
      </c>
      <c r="Z18" s="119">
        <v>8</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8</v>
      </c>
      <c r="Y19" s="88" t="s">
        <v>62</v>
      </c>
      <c r="Z19" s="211">
        <v>8</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8</v>
      </c>
      <c r="Y20" s="88" t="s">
        <v>62</v>
      </c>
      <c r="Z20" s="211">
        <v>8</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8</v>
      </c>
      <c r="Y21" s="88" t="s">
        <v>62</v>
      </c>
      <c r="Z21" s="211">
        <v>8</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8</v>
      </c>
      <c r="Y22" s="78" t="s">
        <v>62</v>
      </c>
      <c r="Z22" s="119">
        <v>8</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8</v>
      </c>
      <c r="Y23" s="88" t="s">
        <v>62</v>
      </c>
      <c r="Z23" s="211">
        <v>8</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8</v>
      </c>
      <c r="Y24" s="88" t="s">
        <v>62</v>
      </c>
      <c r="Z24" s="211">
        <v>8</v>
      </c>
    </row>
    <row r="25" spans="2:26" ht="18" customHeight="1" x14ac:dyDescent="0.2">
      <c r="B25" s="539">
        <v>25</v>
      </c>
      <c r="C25" s="540" t="s">
        <v>62</v>
      </c>
      <c r="D25" s="540" t="s">
        <v>62</v>
      </c>
      <c r="E25" s="539" t="s">
        <v>62</v>
      </c>
      <c r="F25" s="541"/>
      <c r="G25" s="542"/>
      <c r="H25" s="543"/>
      <c r="I25" s="215" t="s">
        <v>62</v>
      </c>
      <c r="J25" s="523"/>
      <c r="K25" s="541"/>
      <c r="L25" s="542"/>
      <c r="M25" s="543"/>
      <c r="N25" s="215" t="s">
        <v>62</v>
      </c>
      <c r="O25" s="544"/>
      <c r="P25" s="523" t="s">
        <v>62</v>
      </c>
      <c r="R25" s="522" t="s">
        <v>62</v>
      </c>
      <c r="T25" s="522" t="s">
        <v>62</v>
      </c>
      <c r="V25" s="523">
        <v>9000</v>
      </c>
      <c r="W25" s="119">
        <v>8</v>
      </c>
      <c r="X25" s="18"/>
      <c r="Y25" s="596" t="s">
        <v>62</v>
      </c>
      <c r="Z25" s="119">
        <v>8</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8</v>
      </c>
      <c r="Y26" s="88" t="s">
        <v>62</v>
      </c>
      <c r="Z26" s="211">
        <v>8</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8</v>
      </c>
      <c r="Y27" s="78" t="s">
        <v>62</v>
      </c>
      <c r="Z27" s="211">
        <v>8</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8</v>
      </c>
      <c r="Y28" s="88" t="s">
        <v>62</v>
      </c>
      <c r="Z28" s="119">
        <v>8</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8</v>
      </c>
      <c r="Y29" s="88" t="s">
        <v>62</v>
      </c>
      <c r="Z29" s="211">
        <v>8</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8</v>
      </c>
      <c r="Y30" s="78" t="s">
        <v>62</v>
      </c>
      <c r="Z30" s="211">
        <v>8</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8</v>
      </c>
      <c r="Y31" s="88" t="s">
        <v>62</v>
      </c>
      <c r="Z31" s="119">
        <v>8</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8</v>
      </c>
      <c r="Y32" s="78" t="s">
        <v>62</v>
      </c>
      <c r="Z32" s="211">
        <v>8</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8</v>
      </c>
      <c r="Y33" s="78" t="s">
        <v>62</v>
      </c>
      <c r="Z33" s="211">
        <v>8</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8</v>
      </c>
      <c r="Y34" s="78" t="s">
        <v>62</v>
      </c>
      <c r="Z34" s="119">
        <v>8</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8</v>
      </c>
      <c r="Y35" s="88" t="s">
        <v>62</v>
      </c>
      <c r="Z35" s="119">
        <v>8</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8</v>
      </c>
      <c r="Y36" s="88" t="s">
        <v>62</v>
      </c>
      <c r="Z36" s="119">
        <v>8</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8</v>
      </c>
      <c r="Y37" s="88" t="s">
        <v>62</v>
      </c>
      <c r="Z37" s="119">
        <v>8</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8</v>
      </c>
      <c r="Y38" s="78" t="s">
        <v>62</v>
      </c>
      <c r="Z38" s="119">
        <v>8</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8</v>
      </c>
      <c r="X39" s="47"/>
      <c r="Y39" s="88" t="s">
        <v>62</v>
      </c>
      <c r="Z39" s="119">
        <v>8</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8</v>
      </c>
      <c r="Y40" s="78" t="s">
        <v>62</v>
      </c>
      <c r="Z40" s="119">
        <v>8</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8</v>
      </c>
      <c r="Y41" s="88" t="s">
        <v>62</v>
      </c>
      <c r="Z41" s="119">
        <v>8</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8</v>
      </c>
      <c r="Y42" s="88" t="s">
        <v>62</v>
      </c>
      <c r="Z42" s="119">
        <v>8</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8</v>
      </c>
      <c r="Y43" s="78" t="s">
        <v>62</v>
      </c>
      <c r="Z43" s="119">
        <v>8</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8</v>
      </c>
      <c r="Y44" s="78" t="s">
        <v>171</v>
      </c>
      <c r="Z44" s="119">
        <v>4</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8</v>
      </c>
      <c r="Y45" s="88" t="s">
        <v>169</v>
      </c>
      <c r="Z45" s="211">
        <v>5</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8</v>
      </c>
      <c r="Y46" s="78" t="s">
        <v>166</v>
      </c>
      <c r="Z46" s="211">
        <v>2</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8</v>
      </c>
      <c r="Y47" s="88" t="s">
        <v>168</v>
      </c>
      <c r="Z47" s="119">
        <v>1</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8</v>
      </c>
      <c r="Y48" s="78" t="s">
        <v>170</v>
      </c>
      <c r="Z48" s="211">
        <v>3</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8</v>
      </c>
      <c r="Y49" s="88" t="s">
        <v>164</v>
      </c>
      <c r="Z49" s="211">
        <v>6</v>
      </c>
    </row>
    <row r="50" spans="2:26" ht="18" customHeight="1" thickBot="1" x14ac:dyDescent="0.25">
      <c r="B50" s="260">
        <v>50</v>
      </c>
      <c r="C50" s="232" t="s">
        <v>62</v>
      </c>
      <c r="D50" s="232" t="s">
        <v>62</v>
      </c>
      <c r="E50" s="260" t="s">
        <v>62</v>
      </c>
      <c r="F50" s="524"/>
      <c r="G50" s="525"/>
      <c r="H50" s="526"/>
      <c r="I50" s="518" t="s">
        <v>62</v>
      </c>
      <c r="J50" s="519"/>
      <c r="K50" s="524"/>
      <c r="L50" s="525"/>
      <c r="M50" s="526"/>
      <c r="N50" s="518" t="s">
        <v>62</v>
      </c>
      <c r="O50" s="527"/>
      <c r="P50" s="519" t="s">
        <v>62</v>
      </c>
      <c r="R50" s="109" t="s">
        <v>62</v>
      </c>
      <c r="T50" s="109" t="s">
        <v>62</v>
      </c>
      <c r="V50" s="96">
        <v>9000</v>
      </c>
      <c r="W50" s="119">
        <v>8</v>
      </c>
      <c r="Y50" s="232" t="s">
        <v>162</v>
      </c>
      <c r="Z50" s="119">
        <v>7</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67" t="s">
        <v>111</v>
      </c>
      <c r="C1" s="667"/>
      <c r="D1" s="667"/>
      <c r="E1" s="667"/>
      <c r="F1" s="667"/>
      <c r="G1" s="667"/>
      <c r="H1" s="667"/>
      <c r="I1" s="667"/>
      <c r="J1" s="667"/>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65" t="str">
        <f>Start!$B$2</f>
        <v>Krajské kolo DOROSTU</v>
      </c>
      <c r="C3" s="665"/>
      <c r="D3" s="665"/>
      <c r="E3" s="666" t="str">
        <f>Start!$B$3</f>
        <v>9.6.2018 Chrudim</v>
      </c>
      <c r="F3" s="666"/>
      <c r="G3" s="666"/>
      <c r="H3" s="666"/>
      <c r="I3" s="666"/>
      <c r="J3" s="666"/>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72" t="str">
        <f>Start!$D$5</f>
        <v>Dorci mladší</v>
      </c>
      <c r="C5" s="673"/>
      <c r="D5" s="290"/>
      <c r="E5" s="290"/>
      <c r="F5" s="290"/>
      <c r="G5" s="105"/>
      <c r="H5" s="105"/>
      <c r="I5" s="290"/>
      <c r="J5" s="105"/>
      <c r="K5" s="277"/>
      <c r="L5" s="277"/>
    </row>
    <row r="6" spans="2:12" s="28" customFormat="1" ht="18" customHeight="1" x14ac:dyDescent="0.2">
      <c r="B6" s="668" t="s">
        <v>48</v>
      </c>
      <c r="C6" s="674" t="s">
        <v>56</v>
      </c>
      <c r="D6" s="676" t="s">
        <v>9</v>
      </c>
      <c r="E6" s="668" t="s">
        <v>1</v>
      </c>
      <c r="F6" s="668" t="str">
        <f>Start!$F$6</f>
        <v>Okres</v>
      </c>
      <c r="G6" s="670" t="s">
        <v>58</v>
      </c>
      <c r="H6" s="670" t="s">
        <v>59</v>
      </c>
      <c r="I6" s="139"/>
      <c r="J6" s="670" t="s">
        <v>57</v>
      </c>
    </row>
    <row r="7" spans="2:12" s="28" customFormat="1" ht="18" customHeight="1" thickBot="1" x14ac:dyDescent="0.25">
      <c r="B7" s="669"/>
      <c r="C7" s="675"/>
      <c r="D7" s="677"/>
      <c r="E7" s="669"/>
      <c r="F7" s="669"/>
      <c r="G7" s="671"/>
      <c r="H7" s="671"/>
      <c r="I7" s="140"/>
      <c r="J7" s="671"/>
    </row>
    <row r="8" spans="2:12" ht="18" customHeight="1" x14ac:dyDescent="0.2">
      <c r="B8" s="212">
        <f>IF('PJ - P'!C1="","",'PJ - P'!W1)</f>
        <v>1</v>
      </c>
      <c r="C8" s="92">
        <f>IF('PJ - P'!C1="","",'PJ - P'!B1)</f>
        <v>4</v>
      </c>
      <c r="D8" s="93" t="str">
        <f>IF('PJ - P'!C1="","",'PJ - P'!C1)</f>
        <v>Flégr Lukáš</v>
      </c>
      <c r="E8" s="93" t="str">
        <f>IF('PJ - P'!D1="","",'PJ - P'!D1)</f>
        <v>Skuteč</v>
      </c>
      <c r="F8" s="92" t="str">
        <f>IF('PJ - P'!E1="","",'PJ - P'!E1)</f>
        <v>CR</v>
      </c>
      <c r="G8" s="94">
        <f>IF('PJ - P'!I1="","",'PJ - P'!I1)</f>
        <v>18.39</v>
      </c>
      <c r="H8" s="94" t="str">
        <f>IF('PJ - P'!N1="","",'PJ - P'!N1)</f>
        <v>NP</v>
      </c>
      <c r="I8" s="94"/>
      <c r="J8" s="150">
        <f>IF('PJ - P'!P1="","",'PJ - P'!P1)</f>
        <v>18.39</v>
      </c>
    </row>
    <row r="9" spans="2:12" ht="18" customHeight="1" x14ac:dyDescent="0.2">
      <c r="B9" s="148">
        <f>IF('PJ - P'!C2="","",'PJ - P'!W2)</f>
        <v>2</v>
      </c>
      <c r="C9" s="77">
        <f>IF('PJ - P'!C2="","",'PJ - P'!B2)</f>
        <v>3</v>
      </c>
      <c r="D9" s="78" t="str">
        <f>IF('PJ - P'!C2="","",'PJ - P'!C2)</f>
        <v>Dušek Jakub</v>
      </c>
      <c r="E9" s="78" t="str">
        <f>IF('PJ - P'!D2="","",'PJ - P'!D2)</f>
        <v>Lanškroun</v>
      </c>
      <c r="F9" s="77" t="str">
        <f>IF('PJ - P'!E2="","",'PJ - P'!E2)</f>
        <v>UO</v>
      </c>
      <c r="G9" s="82">
        <f>IF('PJ - P'!I2="","",'PJ - P'!I2)</f>
        <v>19.72</v>
      </c>
      <c r="H9" s="82">
        <f>IF('PJ - P'!N2="","",'PJ - P'!N2)</f>
        <v>22.3</v>
      </c>
      <c r="I9" s="82"/>
      <c r="J9" s="151">
        <f>IF('PJ - P'!P2="","",'PJ - P'!P2)</f>
        <v>19.72</v>
      </c>
    </row>
    <row r="10" spans="2:12" ht="18" customHeight="1" x14ac:dyDescent="0.2">
      <c r="B10" s="149">
        <f>IF('PJ - P'!C3="","",'PJ - P'!W3)</f>
        <v>3</v>
      </c>
      <c r="C10" s="87">
        <f>IF('PJ - P'!C3="","",'PJ - P'!B3)</f>
        <v>6</v>
      </c>
      <c r="D10" s="88" t="str">
        <f>IF('PJ - P'!C3="","",'PJ - P'!C3)</f>
        <v>Hauf Matěj</v>
      </c>
      <c r="E10" s="88" t="str">
        <f>IF('PJ - P'!D3="","",'PJ - P'!D3)</f>
        <v>Lukavice</v>
      </c>
      <c r="F10" s="87" t="str">
        <f>IF('PJ - P'!E3="","",'PJ - P'!E3)</f>
        <v>UO</v>
      </c>
      <c r="G10" s="89">
        <f>IF('PJ - P'!I3="","",'PJ - P'!I3)</f>
        <v>23.86</v>
      </c>
      <c r="H10" s="89">
        <f>IF('PJ - P'!N3="","",'PJ - P'!N3)</f>
        <v>21.91</v>
      </c>
      <c r="I10" s="89"/>
      <c r="J10" s="152">
        <f>IF('PJ - P'!P3="","",'PJ - P'!P3)</f>
        <v>21.91</v>
      </c>
    </row>
    <row r="11" spans="2:12" ht="18" customHeight="1" x14ac:dyDescent="0.2">
      <c r="B11" s="148">
        <f>IF('PJ - P'!C4="","",'PJ - P'!W4)</f>
        <v>4</v>
      </c>
      <c r="C11" s="77">
        <f>IF('PJ - P'!C4="","",'PJ - P'!B4)</f>
        <v>7</v>
      </c>
      <c r="D11" s="78" t="str">
        <f>IF('PJ - P'!C4="","",'PJ - P'!C4)</f>
        <v>Bezdíček Jakub</v>
      </c>
      <c r="E11" s="78" t="str">
        <f>IF('PJ - P'!D4="","",'PJ - P'!D4)</f>
        <v>Třebovice</v>
      </c>
      <c r="F11" s="77" t="str">
        <f>IF('PJ - P'!E4="","",'PJ - P'!E4)</f>
        <v>UO</v>
      </c>
      <c r="G11" s="82">
        <f>IF('PJ - P'!I4="","",'PJ - P'!I4)</f>
        <v>23.25</v>
      </c>
      <c r="H11" s="82">
        <f>IF('PJ - P'!N4="","",'PJ - P'!N4)</f>
        <v>22.98</v>
      </c>
      <c r="I11" s="82"/>
      <c r="J11" s="151">
        <f>IF('PJ - P'!P4="","",'PJ - P'!P4)</f>
        <v>22.98</v>
      </c>
    </row>
    <row r="12" spans="2:12" ht="18" customHeight="1" x14ac:dyDescent="0.2">
      <c r="B12" s="149">
        <f>IF('PJ - P'!C5="","",'PJ - P'!W5)</f>
        <v>5</v>
      </c>
      <c r="C12" s="87">
        <f>IF('PJ - P'!C5="","",'PJ - P'!B5)</f>
        <v>5</v>
      </c>
      <c r="D12" s="88" t="str">
        <f>IF('PJ - P'!C5="","",'PJ - P'!C5)</f>
        <v>Brodský Samuel</v>
      </c>
      <c r="E12" s="88" t="str">
        <f>IF('PJ - P'!D5="","",'PJ - P'!D5)</f>
        <v>Pardubice - město</v>
      </c>
      <c r="F12" s="87" t="str">
        <f>IF('PJ - P'!E5="","",'PJ - P'!E5)</f>
        <v>PA</v>
      </c>
      <c r="G12" s="89">
        <f>IF('PJ - P'!I5="","",'PJ - P'!I5)</f>
        <v>24.86</v>
      </c>
      <c r="H12" s="89">
        <f>IF('PJ - P'!N5="","",'PJ - P'!N5)</f>
        <v>25.54</v>
      </c>
      <c r="I12" s="89"/>
      <c r="J12" s="152">
        <f>IF('PJ - P'!P5="","",'PJ - P'!P5)</f>
        <v>24.86</v>
      </c>
    </row>
    <row r="13" spans="2:12" ht="18" customHeight="1" x14ac:dyDescent="0.2">
      <c r="B13" s="148">
        <f>IF('PJ - P'!C6="","",'PJ - P'!W6)</f>
        <v>6</v>
      </c>
      <c r="C13" s="77">
        <f>IF('PJ - P'!C6="","",'PJ - P'!B6)</f>
        <v>2</v>
      </c>
      <c r="D13" s="78" t="str">
        <f>IF('PJ - P'!C6="","",'PJ - P'!C6)</f>
        <v>Vaníček Tomáš</v>
      </c>
      <c r="E13" s="78" t="str">
        <f>IF('PJ - P'!D6="","",'PJ - P'!D6)</f>
        <v>Voleč</v>
      </c>
      <c r="F13" s="77" t="str">
        <f>IF('PJ - P'!E6="","",'PJ - P'!E6)</f>
        <v>PA</v>
      </c>
      <c r="G13" s="82">
        <f>IF('PJ - P'!I6="","",'PJ - P'!I6)</f>
        <v>25.17</v>
      </c>
      <c r="H13" s="82">
        <f>IF('PJ - P'!N6="","",'PJ - P'!N6)</f>
        <v>25.62</v>
      </c>
      <c r="I13" s="82"/>
      <c r="J13" s="151">
        <f>IF('PJ - P'!P6="","",'PJ - P'!P6)</f>
        <v>25.17</v>
      </c>
    </row>
    <row r="14" spans="2:12" ht="18" customHeight="1" x14ac:dyDescent="0.2">
      <c r="B14" s="149">
        <f>IF('PJ - P'!C7="","",'PJ - P'!W7)</f>
        <v>7</v>
      </c>
      <c r="C14" s="87">
        <f>IF('PJ - P'!C7="","",'PJ - P'!B7)</f>
        <v>1</v>
      </c>
      <c r="D14" s="88" t="str">
        <f>IF('PJ - P'!C7="","",'PJ - P'!C7)</f>
        <v>Votroubek Matyáš</v>
      </c>
      <c r="E14" s="88" t="str">
        <f>IF('PJ - P'!D7="","",'PJ - P'!D7)</f>
        <v>Lozice</v>
      </c>
      <c r="F14" s="87" t="str">
        <f>IF('PJ - P'!E7="","",'PJ - P'!E7)</f>
        <v>CR</v>
      </c>
      <c r="G14" s="89">
        <f>IF('PJ - P'!I7="","",'PJ - P'!I7)</f>
        <v>25.72</v>
      </c>
      <c r="H14" s="89">
        <f>IF('PJ - P'!N7="","",'PJ - P'!N7)</f>
        <v>25.36</v>
      </c>
      <c r="I14" s="89"/>
      <c r="J14" s="152">
        <f>IF('PJ - P'!P7="","",'PJ - P'!P7)</f>
        <v>25.36</v>
      </c>
    </row>
    <row r="15" spans="2:12" ht="18" customHeight="1" x14ac:dyDescent="0.2">
      <c r="B15" s="148" t="str">
        <f>IF('PJ - P'!C8="","",'PJ - P'!W8)</f>
        <v/>
      </c>
      <c r="C15" s="77" t="str">
        <f>IF('PJ - P'!C8="","",'PJ - P'!B8)</f>
        <v/>
      </c>
      <c r="D15" s="78" t="str">
        <f>IF('PJ - P'!C8="","",'PJ - P'!C8)</f>
        <v/>
      </c>
      <c r="E15" s="78" t="str">
        <f>IF('PJ - P'!D8="","",'PJ - P'!D8)</f>
        <v/>
      </c>
      <c r="F15" s="77" t="str">
        <f>IF('PJ - P'!E8="","",'PJ - P'!E8)</f>
        <v/>
      </c>
      <c r="G15" s="82" t="str">
        <f>IF('PJ - P'!I8="","",'PJ - P'!I8)</f>
        <v/>
      </c>
      <c r="H15" s="82" t="str">
        <f>IF('PJ - P'!N8="","",'PJ - P'!N8)</f>
        <v/>
      </c>
      <c r="I15" s="82"/>
      <c r="J15" s="151" t="str">
        <f>IF('PJ - P'!P8="","",'PJ - P'!P8)</f>
        <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28" t="str">
        <f>IF('PJ - P'!C50="","",'PJ - P'!W50)</f>
        <v/>
      </c>
      <c r="C57" s="260" t="str">
        <f>IF('PJ - P'!C50="","",'PJ - P'!B50)</f>
        <v/>
      </c>
      <c r="D57" s="232" t="str">
        <f>IF('PJ - P'!C50="","",'PJ - P'!C50)</f>
        <v/>
      </c>
      <c r="E57" s="232" t="str">
        <f>IF('PJ - P'!D50="","",'PJ - P'!D50)</f>
        <v/>
      </c>
      <c r="F57" s="260" t="str">
        <f>IF('PJ - P'!E50="","",'PJ - P'!E50)</f>
        <v/>
      </c>
      <c r="G57" s="518" t="str">
        <f>IF('PJ - P'!I50="","",'PJ - P'!I50)</f>
        <v/>
      </c>
      <c r="H57" s="518" t="str">
        <f>IF('PJ - P'!N50="","",'PJ - P'!N50)</f>
        <v/>
      </c>
      <c r="I57" s="518"/>
      <c r="J57" s="529"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57" t="s">
        <v>108</v>
      </c>
      <c r="C1" s="657"/>
      <c r="D1" s="657"/>
      <c r="E1" s="657"/>
      <c r="F1" s="657"/>
      <c r="G1" s="657"/>
      <c r="H1" s="657"/>
      <c r="I1" s="657"/>
      <c r="J1" s="657"/>
      <c r="K1" s="657"/>
      <c r="L1" s="657"/>
      <c r="M1" s="657"/>
      <c r="N1" s="657"/>
      <c r="O1" s="657"/>
      <c r="P1" s="657"/>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58" t="s">
        <v>11</v>
      </c>
      <c r="G3" s="659"/>
      <c r="H3" s="659"/>
      <c r="I3" s="660"/>
      <c r="L3" s="658" t="s">
        <v>12</v>
      </c>
      <c r="M3" s="659"/>
      <c r="N3" s="659"/>
      <c r="O3" s="660"/>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597" t="s">
        <v>20</v>
      </c>
      <c r="C5" s="598" t="str">
        <f>IF(Start!D7="","",Start!D7)</f>
        <v>Votroubek Matyáš</v>
      </c>
      <c r="D5" s="93" t="str">
        <f>IF(Start!E7="","",Start!E7)</f>
        <v>Lozice</v>
      </c>
      <c r="E5" s="92" t="str">
        <f>IF(Start!F7="","",Start!F7)</f>
        <v>CR</v>
      </c>
      <c r="F5" s="599"/>
      <c r="G5" s="600"/>
      <c r="H5" s="601"/>
      <c r="I5" s="597"/>
      <c r="J5" s="602" t="s">
        <v>20</v>
      </c>
      <c r="K5" s="603"/>
      <c r="L5" s="599"/>
      <c r="M5" s="604"/>
      <c r="N5" s="605"/>
      <c r="O5" s="606"/>
      <c r="P5" s="602" t="s">
        <v>21</v>
      </c>
    </row>
    <row r="6" spans="2:16" s="270" customFormat="1" ht="18" customHeight="1" x14ac:dyDescent="0.2">
      <c r="B6" s="254" t="s">
        <v>21</v>
      </c>
      <c r="C6" s="482" t="str">
        <f>IF(Start!D8="","",Start!D8)</f>
        <v>Vaníček Tomáš</v>
      </c>
      <c r="D6" s="88" t="str">
        <f>IF(Start!E8="","",Start!E8)</f>
        <v>Voleč</v>
      </c>
      <c r="E6" s="236" t="str">
        <f>IF(Start!F8="","",Start!F8)</f>
        <v>PA</v>
      </c>
      <c r="F6" s="578"/>
      <c r="G6" s="579"/>
      <c r="H6" s="580"/>
      <c r="I6" s="568"/>
      <c r="J6" s="479" t="s">
        <v>21</v>
      </c>
      <c r="K6" s="255"/>
      <c r="L6" s="578"/>
      <c r="M6" s="581"/>
      <c r="N6" s="580"/>
      <c r="O6" s="133"/>
      <c r="P6" s="134" t="s">
        <v>20</v>
      </c>
    </row>
    <row r="7" spans="2:16" s="270" customFormat="1" ht="18" customHeight="1" x14ac:dyDescent="0.2">
      <c r="B7" s="254" t="s">
        <v>72</v>
      </c>
      <c r="C7" s="482" t="str">
        <f>IF(Start!D9="","",Start!D9)</f>
        <v>Dušek Jakub</v>
      </c>
      <c r="D7" s="88" t="str">
        <f>IF(Start!E9="","",Start!E9)</f>
        <v>Lanškroun</v>
      </c>
      <c r="E7" s="236" t="str">
        <f>IF(Start!F9="","",Start!F9)</f>
        <v>UO</v>
      </c>
      <c r="F7" s="578"/>
      <c r="G7" s="579"/>
      <c r="H7" s="580"/>
      <c r="I7" s="254"/>
      <c r="J7" s="134" t="s">
        <v>20</v>
      </c>
      <c r="K7" s="255"/>
      <c r="L7" s="578"/>
      <c r="M7" s="581"/>
      <c r="N7" s="580"/>
      <c r="O7" s="133"/>
      <c r="P7" s="134" t="s">
        <v>21</v>
      </c>
    </row>
    <row r="8" spans="2:16" ht="18" customHeight="1" x14ac:dyDescent="0.2">
      <c r="B8" s="254" t="s">
        <v>73</v>
      </c>
      <c r="C8" s="482" t="str">
        <f>IF(Start!D10="","",Start!D10)</f>
        <v>Flégr Lukáš</v>
      </c>
      <c r="D8" s="88" t="str">
        <f>IF(Start!E10="","",Start!E10)</f>
        <v>Skuteč</v>
      </c>
      <c r="E8" s="236" t="str">
        <f>IF(Start!F10="","",Start!F10)</f>
        <v>CR</v>
      </c>
      <c r="F8" s="578"/>
      <c r="G8" s="579"/>
      <c r="H8" s="580"/>
      <c r="I8" s="254"/>
      <c r="J8" s="134" t="s">
        <v>21</v>
      </c>
      <c r="K8" s="255"/>
      <c r="L8" s="578"/>
      <c r="M8" s="581"/>
      <c r="N8" s="580"/>
      <c r="O8" s="133"/>
      <c r="P8" s="134" t="s">
        <v>20</v>
      </c>
    </row>
    <row r="9" spans="2:16" s="270" customFormat="1" ht="18" customHeight="1" x14ac:dyDescent="0.2">
      <c r="B9" s="254" t="s">
        <v>74</v>
      </c>
      <c r="C9" s="482" t="str">
        <f>IF(Start!D11="","",Start!D11)</f>
        <v>Brodský Samuel</v>
      </c>
      <c r="D9" s="88" t="str">
        <f>IF(Start!E11="","",Start!E11)</f>
        <v>Pardubice - město</v>
      </c>
      <c r="E9" s="236" t="str">
        <f>IF(Start!F11="","",Start!F11)</f>
        <v>PA</v>
      </c>
      <c r="F9" s="578"/>
      <c r="G9" s="579"/>
      <c r="H9" s="580"/>
      <c r="I9" s="254"/>
      <c r="J9" s="479" t="s">
        <v>20</v>
      </c>
      <c r="K9" s="255"/>
      <c r="L9" s="578"/>
      <c r="M9" s="581"/>
      <c r="N9" s="580"/>
      <c r="O9" s="133"/>
      <c r="P9" s="134" t="s">
        <v>21</v>
      </c>
    </row>
    <row r="10" spans="2:16" s="270" customFormat="1" ht="18" customHeight="1" x14ac:dyDescent="0.2">
      <c r="B10" s="254" t="s">
        <v>75</v>
      </c>
      <c r="C10" s="482" t="str">
        <f>IF(Start!D12="","",Start!D12)</f>
        <v>Hauf Matěj</v>
      </c>
      <c r="D10" s="88" t="str">
        <f>IF(Start!E12="","",Start!E12)</f>
        <v>Lukavice</v>
      </c>
      <c r="E10" s="236" t="str">
        <f>IF(Start!F12="","",Start!F12)</f>
        <v>UO</v>
      </c>
      <c r="F10" s="578"/>
      <c r="G10" s="579"/>
      <c r="H10" s="580"/>
      <c r="I10" s="254"/>
      <c r="J10" s="479" t="s">
        <v>21</v>
      </c>
      <c r="K10" s="255"/>
      <c r="L10" s="578"/>
      <c r="M10" s="581"/>
      <c r="N10" s="580"/>
      <c r="O10" s="133"/>
      <c r="P10" s="134" t="s">
        <v>20</v>
      </c>
    </row>
    <row r="11" spans="2:16" ht="18" customHeight="1" x14ac:dyDescent="0.2">
      <c r="B11" s="254" t="s">
        <v>76</v>
      </c>
      <c r="C11" s="482" t="str">
        <f>IF(Start!D13="","",Start!D13)</f>
        <v>Bezdíček Jakub</v>
      </c>
      <c r="D11" s="88" t="str">
        <f>IF(Start!E13="","",Start!E13)</f>
        <v>Třebovice</v>
      </c>
      <c r="E11" s="236" t="str">
        <f>IF(Start!F13="","",Start!F13)</f>
        <v>UO</v>
      </c>
      <c r="F11" s="578"/>
      <c r="G11" s="579"/>
      <c r="H11" s="580"/>
      <c r="I11" s="254"/>
      <c r="J11" s="134" t="s">
        <v>20</v>
      </c>
      <c r="K11" s="255"/>
      <c r="L11" s="578"/>
      <c r="M11" s="581"/>
      <c r="N11" s="580"/>
      <c r="O11" s="133"/>
      <c r="P11" s="134" t="s">
        <v>21</v>
      </c>
    </row>
    <row r="12" spans="2:16" s="270" customFormat="1" ht="18" customHeight="1" x14ac:dyDescent="0.2">
      <c r="B12" s="254" t="s">
        <v>77</v>
      </c>
      <c r="C12" s="482" t="str">
        <f>IF(Start!D14="","",Start!D14)</f>
        <v/>
      </c>
      <c r="D12" s="88" t="str">
        <f>IF(Start!E14="","",Start!E14)</f>
        <v/>
      </c>
      <c r="E12" s="236" t="str">
        <f>IF(Start!F14="","",Start!F14)</f>
        <v/>
      </c>
      <c r="F12" s="578"/>
      <c r="G12" s="579"/>
      <c r="H12" s="580"/>
      <c r="I12" s="254"/>
      <c r="J12" s="134" t="s">
        <v>21</v>
      </c>
      <c r="K12" s="255"/>
      <c r="L12" s="578"/>
      <c r="M12" s="581"/>
      <c r="N12" s="580"/>
      <c r="O12" s="133"/>
      <c r="P12" s="134" t="s">
        <v>20</v>
      </c>
    </row>
    <row r="13" spans="2:16" s="270" customFormat="1" ht="18" customHeight="1" x14ac:dyDescent="0.2">
      <c r="B13" s="254" t="s">
        <v>78</v>
      </c>
      <c r="C13" s="482" t="str">
        <f>IF(Start!D15="","",Start!D15)</f>
        <v/>
      </c>
      <c r="D13" s="88" t="str">
        <f>IF(Start!E15="","",Start!E15)</f>
        <v/>
      </c>
      <c r="E13" s="236" t="str">
        <f>IF(Start!F15="","",Start!F15)</f>
        <v/>
      </c>
      <c r="F13" s="578"/>
      <c r="G13" s="579"/>
      <c r="H13" s="580"/>
      <c r="I13" s="254"/>
      <c r="J13" s="134" t="s">
        <v>20</v>
      </c>
      <c r="K13" s="255"/>
      <c r="L13" s="578"/>
      <c r="M13" s="581"/>
      <c r="N13" s="580"/>
      <c r="O13" s="133"/>
      <c r="P13" s="134" t="s">
        <v>21</v>
      </c>
    </row>
    <row r="14" spans="2:16" ht="18" customHeight="1" x14ac:dyDescent="0.2">
      <c r="B14" s="254" t="s">
        <v>79</v>
      </c>
      <c r="C14" s="482" t="str">
        <f>IF(Start!D16="","",Start!D16)</f>
        <v/>
      </c>
      <c r="D14" s="88" t="str">
        <f>IF(Start!E16="","",Start!E16)</f>
        <v/>
      </c>
      <c r="E14" s="236" t="str">
        <f>IF(Start!F16="","",Start!F16)</f>
        <v/>
      </c>
      <c r="F14" s="578"/>
      <c r="G14" s="579"/>
      <c r="H14" s="580"/>
      <c r="I14" s="254"/>
      <c r="J14" s="134" t="s">
        <v>21</v>
      </c>
      <c r="K14" s="255"/>
      <c r="L14" s="578"/>
      <c r="M14" s="581"/>
      <c r="N14" s="580"/>
      <c r="O14" s="133"/>
      <c r="P14" s="134" t="s">
        <v>20</v>
      </c>
    </row>
    <row r="15" spans="2:16" s="270" customFormat="1" ht="18" customHeight="1" x14ac:dyDescent="0.2">
      <c r="B15" s="254" t="s">
        <v>80</v>
      </c>
      <c r="C15" s="482" t="str">
        <f>IF(Start!D17="","",Start!D17)</f>
        <v/>
      </c>
      <c r="D15" s="88" t="str">
        <f>IF(Start!E17="","",Start!E17)</f>
        <v/>
      </c>
      <c r="E15" s="236" t="str">
        <f>IF(Start!F17="","",Start!F17)</f>
        <v/>
      </c>
      <c r="F15" s="578"/>
      <c r="G15" s="579"/>
      <c r="H15" s="580"/>
      <c r="I15" s="254"/>
      <c r="J15" s="134" t="s">
        <v>20</v>
      </c>
      <c r="K15" s="255"/>
      <c r="L15" s="578"/>
      <c r="M15" s="581"/>
      <c r="N15" s="580"/>
      <c r="O15" s="133"/>
      <c r="P15" s="134" t="s">
        <v>21</v>
      </c>
    </row>
    <row r="16" spans="2:16" s="270" customFormat="1" ht="18" customHeight="1" x14ac:dyDescent="0.2">
      <c r="B16" s="254" t="s">
        <v>81</v>
      </c>
      <c r="C16" s="482" t="str">
        <f>IF(Start!D18="","",Start!D18)</f>
        <v/>
      </c>
      <c r="D16" s="88" t="str">
        <f>IF(Start!E18="","",Start!E18)</f>
        <v/>
      </c>
      <c r="E16" s="236" t="str">
        <f>IF(Start!F18="","",Start!F18)</f>
        <v/>
      </c>
      <c r="F16" s="578"/>
      <c r="G16" s="579"/>
      <c r="H16" s="580"/>
      <c r="I16" s="254"/>
      <c r="J16" s="134" t="s">
        <v>21</v>
      </c>
      <c r="K16" s="255"/>
      <c r="L16" s="578"/>
      <c r="M16" s="581"/>
      <c r="N16" s="580"/>
      <c r="O16" s="133"/>
      <c r="P16" s="134" t="s">
        <v>20</v>
      </c>
    </row>
    <row r="17" spans="2:16" ht="18" customHeight="1" x14ac:dyDescent="0.2">
      <c r="B17" s="254" t="s">
        <v>82</v>
      </c>
      <c r="C17" s="482" t="str">
        <f>IF(Start!D19="","",Start!D19)</f>
        <v/>
      </c>
      <c r="D17" s="88" t="str">
        <f>IF(Start!E19="","",Start!E19)</f>
        <v/>
      </c>
      <c r="E17" s="236" t="str">
        <f>IF(Start!F19="","",Start!F19)</f>
        <v/>
      </c>
      <c r="F17" s="578"/>
      <c r="G17" s="579"/>
      <c r="H17" s="580"/>
      <c r="I17" s="254"/>
      <c r="J17" s="134" t="s">
        <v>20</v>
      </c>
      <c r="K17" s="255"/>
      <c r="L17" s="578"/>
      <c r="M17" s="581"/>
      <c r="N17" s="580"/>
      <c r="O17" s="133"/>
      <c r="P17" s="134" t="s">
        <v>21</v>
      </c>
    </row>
    <row r="18" spans="2:16" s="270" customFormat="1" ht="18" customHeight="1" x14ac:dyDescent="0.2">
      <c r="B18" s="254" t="s">
        <v>83</v>
      </c>
      <c r="C18" s="482" t="str">
        <f>IF(Start!D20="","",Start!D20)</f>
        <v/>
      </c>
      <c r="D18" s="88" t="str">
        <f>IF(Start!E20="","",Start!E20)</f>
        <v/>
      </c>
      <c r="E18" s="236" t="str">
        <f>IF(Start!F20="","",Start!F20)</f>
        <v/>
      </c>
      <c r="F18" s="578"/>
      <c r="G18" s="579"/>
      <c r="H18" s="580"/>
      <c r="I18" s="254"/>
      <c r="J18" s="134" t="s">
        <v>21</v>
      </c>
      <c r="K18" s="255"/>
      <c r="L18" s="578"/>
      <c r="M18" s="581"/>
      <c r="N18" s="580"/>
      <c r="O18" s="133"/>
      <c r="P18" s="134" t="s">
        <v>20</v>
      </c>
    </row>
    <row r="19" spans="2:16" s="270" customFormat="1" ht="18" customHeight="1" x14ac:dyDescent="0.2">
      <c r="B19" s="254" t="s">
        <v>84</v>
      </c>
      <c r="C19" s="482" t="str">
        <f>IF(Start!D21="","",Start!D21)</f>
        <v/>
      </c>
      <c r="D19" s="88" t="str">
        <f>IF(Start!E21="","",Start!E21)</f>
        <v/>
      </c>
      <c r="E19" s="236" t="str">
        <f>IF(Start!F21="","",Start!F21)</f>
        <v/>
      </c>
      <c r="F19" s="578"/>
      <c r="G19" s="579"/>
      <c r="H19" s="580"/>
      <c r="I19" s="254"/>
      <c r="J19" s="134" t="s">
        <v>20</v>
      </c>
      <c r="K19" s="255"/>
      <c r="L19" s="578"/>
      <c r="M19" s="581"/>
      <c r="N19" s="580"/>
      <c r="O19" s="133"/>
      <c r="P19" s="134" t="s">
        <v>21</v>
      </c>
    </row>
    <row r="20" spans="2:16" ht="18" customHeight="1" x14ac:dyDescent="0.2">
      <c r="B20" s="254" t="s">
        <v>85</v>
      </c>
      <c r="C20" s="482" t="str">
        <f>IF(Start!D22="","",Start!D22)</f>
        <v/>
      </c>
      <c r="D20" s="88" t="str">
        <f>IF(Start!E22="","",Start!E22)</f>
        <v/>
      </c>
      <c r="E20" s="236" t="str">
        <f>IF(Start!F22="","",Start!F22)</f>
        <v/>
      </c>
      <c r="F20" s="578"/>
      <c r="G20" s="579"/>
      <c r="H20" s="580"/>
      <c r="I20" s="254"/>
      <c r="J20" s="134" t="s">
        <v>21</v>
      </c>
      <c r="K20" s="255"/>
      <c r="L20" s="578"/>
      <c r="M20" s="581"/>
      <c r="N20" s="580"/>
      <c r="O20" s="133"/>
      <c r="P20" s="134" t="s">
        <v>20</v>
      </c>
    </row>
    <row r="21" spans="2:16" ht="18" customHeight="1" x14ac:dyDescent="0.2">
      <c r="B21" s="254" t="s">
        <v>86</v>
      </c>
      <c r="C21" s="482" t="str">
        <f>IF(Start!D23="","",Start!D23)</f>
        <v/>
      </c>
      <c r="D21" s="88" t="str">
        <f>IF(Start!E23="","",Start!E23)</f>
        <v/>
      </c>
      <c r="E21" s="236" t="str">
        <f>IF(Start!F23="","",Start!F23)</f>
        <v/>
      </c>
      <c r="F21" s="578"/>
      <c r="G21" s="579"/>
      <c r="H21" s="580"/>
      <c r="I21" s="254"/>
      <c r="J21" s="134" t="s">
        <v>20</v>
      </c>
      <c r="K21" s="255"/>
      <c r="L21" s="578"/>
      <c r="M21" s="581"/>
      <c r="N21" s="580"/>
      <c r="O21" s="133"/>
      <c r="P21" s="134" t="s">
        <v>21</v>
      </c>
    </row>
    <row r="22" spans="2:16" ht="18" customHeight="1" x14ac:dyDescent="0.2">
      <c r="B22" s="254" t="s">
        <v>87</v>
      </c>
      <c r="C22" s="482" t="str">
        <f>IF(Start!D24="","",Start!D24)</f>
        <v/>
      </c>
      <c r="D22" s="88" t="str">
        <f>IF(Start!E24="","",Start!E24)</f>
        <v/>
      </c>
      <c r="E22" s="236" t="str">
        <f>IF(Start!F24="","",Start!F24)</f>
        <v/>
      </c>
      <c r="F22" s="578"/>
      <c r="G22" s="579"/>
      <c r="H22" s="580"/>
      <c r="I22" s="254"/>
      <c r="J22" s="134" t="s">
        <v>21</v>
      </c>
      <c r="K22" s="255"/>
      <c r="L22" s="578"/>
      <c r="M22" s="581"/>
      <c r="N22" s="580"/>
      <c r="O22" s="133"/>
      <c r="P22" s="134" t="s">
        <v>20</v>
      </c>
    </row>
    <row r="23" spans="2:16" ht="18" customHeight="1" x14ac:dyDescent="0.2">
      <c r="B23" s="254" t="s">
        <v>88</v>
      </c>
      <c r="C23" s="482" t="str">
        <f>IF(Start!D25="","",Start!D25)</f>
        <v/>
      </c>
      <c r="D23" s="88" t="str">
        <f>IF(Start!E25="","",Start!E25)</f>
        <v/>
      </c>
      <c r="E23" s="236" t="str">
        <f>IF(Start!F25="","",Start!F25)</f>
        <v/>
      </c>
      <c r="F23" s="578"/>
      <c r="G23" s="579"/>
      <c r="H23" s="580"/>
      <c r="I23" s="254"/>
      <c r="J23" s="134" t="s">
        <v>20</v>
      </c>
      <c r="K23" s="255"/>
      <c r="L23" s="578"/>
      <c r="M23" s="581"/>
      <c r="N23" s="580"/>
      <c r="O23" s="133"/>
      <c r="P23" s="134" t="s">
        <v>21</v>
      </c>
    </row>
    <row r="24" spans="2:16" ht="18" customHeight="1" x14ac:dyDescent="0.2">
      <c r="B24" s="254" t="s">
        <v>89</v>
      </c>
      <c r="C24" s="482" t="str">
        <f>IF(Start!D26="","",Start!D26)</f>
        <v/>
      </c>
      <c r="D24" s="88" t="str">
        <f>IF(Start!E26="","",Start!E26)</f>
        <v/>
      </c>
      <c r="E24" s="236" t="str">
        <f>IF(Start!F26="","",Start!F26)</f>
        <v/>
      </c>
      <c r="F24" s="578"/>
      <c r="G24" s="579"/>
      <c r="H24" s="580"/>
      <c r="I24" s="254"/>
      <c r="J24" s="134" t="s">
        <v>21</v>
      </c>
      <c r="K24" s="255"/>
      <c r="L24" s="578"/>
      <c r="M24" s="581"/>
      <c r="N24" s="580"/>
      <c r="O24" s="133"/>
      <c r="P24" s="134" t="s">
        <v>20</v>
      </c>
    </row>
    <row r="25" spans="2:16" ht="18" customHeight="1" x14ac:dyDescent="0.2">
      <c r="B25" s="254" t="s">
        <v>90</v>
      </c>
      <c r="C25" s="482" t="str">
        <f>IF(Start!D27="","",Start!D27)</f>
        <v/>
      </c>
      <c r="D25" s="88" t="str">
        <f>IF(Start!E27="","",Start!E27)</f>
        <v/>
      </c>
      <c r="E25" s="236" t="str">
        <f>IF(Start!F27="","",Start!F27)</f>
        <v/>
      </c>
      <c r="F25" s="578"/>
      <c r="G25" s="579"/>
      <c r="H25" s="580"/>
      <c r="I25" s="254"/>
      <c r="J25" s="134" t="s">
        <v>20</v>
      </c>
      <c r="K25" s="255"/>
      <c r="L25" s="578"/>
      <c r="M25" s="581"/>
      <c r="N25" s="580"/>
      <c r="O25" s="133"/>
      <c r="P25" s="134" t="s">
        <v>21</v>
      </c>
    </row>
    <row r="26" spans="2:16" ht="18" customHeight="1" x14ac:dyDescent="0.2">
      <c r="B26" s="254" t="s">
        <v>91</v>
      </c>
      <c r="C26" s="482" t="str">
        <f>IF(Start!D28="","",Start!D28)</f>
        <v/>
      </c>
      <c r="D26" s="88" t="str">
        <f>IF(Start!E28="","",Start!E28)</f>
        <v/>
      </c>
      <c r="E26" s="236" t="str">
        <f>IF(Start!F28="","",Start!F28)</f>
        <v/>
      </c>
      <c r="F26" s="578"/>
      <c r="G26" s="579"/>
      <c r="H26" s="580"/>
      <c r="I26" s="254"/>
      <c r="J26" s="134" t="s">
        <v>21</v>
      </c>
      <c r="K26" s="255"/>
      <c r="L26" s="578"/>
      <c r="M26" s="581"/>
      <c r="N26" s="580"/>
      <c r="O26" s="133"/>
      <c r="P26" s="134" t="s">
        <v>20</v>
      </c>
    </row>
    <row r="27" spans="2:16" ht="18" customHeight="1" x14ac:dyDescent="0.2">
      <c r="B27" s="254" t="s">
        <v>92</v>
      </c>
      <c r="C27" s="482" t="str">
        <f>IF(Start!D29="","",Start!D29)</f>
        <v/>
      </c>
      <c r="D27" s="88" t="str">
        <f>IF(Start!E29="","",Start!E29)</f>
        <v/>
      </c>
      <c r="E27" s="236" t="str">
        <f>IF(Start!F29="","",Start!F29)</f>
        <v/>
      </c>
      <c r="F27" s="578"/>
      <c r="G27" s="579"/>
      <c r="H27" s="580"/>
      <c r="I27" s="254"/>
      <c r="J27" s="134" t="s">
        <v>20</v>
      </c>
      <c r="K27" s="255"/>
      <c r="L27" s="578"/>
      <c r="M27" s="581"/>
      <c r="N27" s="580"/>
      <c r="O27" s="133"/>
      <c r="P27" s="134" t="s">
        <v>21</v>
      </c>
    </row>
    <row r="28" spans="2:16" ht="18" customHeight="1" x14ac:dyDescent="0.2">
      <c r="B28" s="254" t="s">
        <v>93</v>
      </c>
      <c r="C28" s="482" t="str">
        <f>IF(Start!D30="","",Start!D30)</f>
        <v/>
      </c>
      <c r="D28" s="88" t="str">
        <f>IF(Start!E30="","",Start!E30)</f>
        <v/>
      </c>
      <c r="E28" s="236" t="str">
        <f>IF(Start!F30="","",Start!F30)</f>
        <v/>
      </c>
      <c r="F28" s="578"/>
      <c r="G28" s="579"/>
      <c r="H28" s="580"/>
      <c r="I28" s="254"/>
      <c r="J28" s="134" t="s">
        <v>21</v>
      </c>
      <c r="K28" s="255"/>
      <c r="L28" s="578"/>
      <c r="M28" s="581"/>
      <c r="N28" s="580"/>
      <c r="O28" s="133"/>
      <c r="P28" s="134" t="s">
        <v>20</v>
      </c>
    </row>
    <row r="29" spans="2:16" s="270" customFormat="1" ht="18" customHeight="1" x14ac:dyDescent="0.2">
      <c r="B29" s="254" t="s">
        <v>94</v>
      </c>
      <c r="C29" s="482" t="str">
        <f>IF(Start!D31="","",Start!D31)</f>
        <v/>
      </c>
      <c r="D29" s="88" t="str">
        <f>IF(Start!E31="","",Start!E31)</f>
        <v/>
      </c>
      <c r="E29" s="236" t="str">
        <f>IF(Start!F31="","",Start!F31)</f>
        <v/>
      </c>
      <c r="F29" s="578"/>
      <c r="G29" s="579"/>
      <c r="H29" s="580"/>
      <c r="I29" s="568"/>
      <c r="J29" s="479" t="s">
        <v>20</v>
      </c>
      <c r="K29" s="255"/>
      <c r="L29" s="578"/>
      <c r="M29" s="581"/>
      <c r="N29" s="580"/>
      <c r="O29" s="133"/>
      <c r="P29" s="134" t="s">
        <v>21</v>
      </c>
    </row>
    <row r="30" spans="2:16" s="270" customFormat="1" ht="18" customHeight="1" x14ac:dyDescent="0.2">
      <c r="B30" s="254" t="s">
        <v>123</v>
      </c>
      <c r="C30" s="482" t="str">
        <f>IF(Start!D32="","",Start!D32)</f>
        <v/>
      </c>
      <c r="D30" s="88" t="str">
        <f>IF(Start!E32="","",Start!E32)</f>
        <v/>
      </c>
      <c r="E30" s="236" t="str">
        <f>IF(Start!F32="","",Start!F32)</f>
        <v/>
      </c>
      <c r="F30" s="578"/>
      <c r="G30" s="579"/>
      <c r="H30" s="580"/>
      <c r="I30" s="254"/>
      <c r="J30" s="134" t="s">
        <v>21</v>
      </c>
      <c r="K30" s="255"/>
      <c r="L30" s="578"/>
      <c r="M30" s="581"/>
      <c r="N30" s="580"/>
      <c r="O30" s="133"/>
      <c r="P30" s="134" t="s">
        <v>20</v>
      </c>
    </row>
    <row r="31" spans="2:16" s="270" customFormat="1" ht="18" customHeight="1" x14ac:dyDescent="0.2">
      <c r="B31" s="254" t="s">
        <v>124</v>
      </c>
      <c r="C31" s="482" t="str">
        <f>IF(Start!D33="","",Start!D33)</f>
        <v/>
      </c>
      <c r="D31" s="88" t="str">
        <f>IF(Start!E33="","",Start!E33)</f>
        <v/>
      </c>
      <c r="E31" s="236" t="str">
        <f>IF(Start!F33="","",Start!F33)</f>
        <v/>
      </c>
      <c r="F31" s="578"/>
      <c r="G31" s="579"/>
      <c r="H31" s="580"/>
      <c r="I31" s="568"/>
      <c r="J31" s="479" t="s">
        <v>20</v>
      </c>
      <c r="K31" s="255"/>
      <c r="L31" s="578"/>
      <c r="M31" s="581"/>
      <c r="N31" s="580"/>
      <c r="O31" s="133"/>
      <c r="P31" s="134" t="s">
        <v>21</v>
      </c>
    </row>
    <row r="32" spans="2:16" s="270" customFormat="1" ht="18" customHeight="1" x14ac:dyDescent="0.2">
      <c r="B32" s="254" t="s">
        <v>125</v>
      </c>
      <c r="C32" s="482" t="str">
        <f>IF(Start!D34="","",Start!D34)</f>
        <v/>
      </c>
      <c r="D32" s="88" t="str">
        <f>IF(Start!E34="","",Start!E34)</f>
        <v/>
      </c>
      <c r="E32" s="236" t="str">
        <f>IF(Start!F34="","",Start!F34)</f>
        <v/>
      </c>
      <c r="F32" s="578"/>
      <c r="G32" s="579"/>
      <c r="H32" s="580"/>
      <c r="I32" s="254"/>
      <c r="J32" s="134" t="s">
        <v>21</v>
      </c>
      <c r="K32" s="255"/>
      <c r="L32" s="578"/>
      <c r="M32" s="581"/>
      <c r="N32" s="580"/>
      <c r="O32" s="133"/>
      <c r="P32" s="134" t="s">
        <v>20</v>
      </c>
    </row>
    <row r="33" spans="2:16" ht="18" customHeight="1" x14ac:dyDescent="0.2">
      <c r="B33" s="254" t="s">
        <v>126</v>
      </c>
      <c r="C33" s="482" t="str">
        <f>IF(Start!D35="","",Start!D35)</f>
        <v/>
      </c>
      <c r="D33" s="88" t="str">
        <f>IF(Start!E35="","",Start!E35)</f>
        <v/>
      </c>
      <c r="E33" s="236" t="str">
        <f>IF(Start!F35="","",Start!F35)</f>
        <v/>
      </c>
      <c r="F33" s="578"/>
      <c r="G33" s="579"/>
      <c r="H33" s="580"/>
      <c r="I33" s="254"/>
      <c r="J33" s="134" t="s">
        <v>20</v>
      </c>
      <c r="K33" s="255"/>
      <c r="L33" s="578"/>
      <c r="M33" s="581"/>
      <c r="N33" s="580"/>
      <c r="O33" s="133"/>
      <c r="P33" s="134" t="s">
        <v>21</v>
      </c>
    </row>
    <row r="34" spans="2:16" s="270" customFormat="1" ht="18" customHeight="1" x14ac:dyDescent="0.2">
      <c r="B34" s="254" t="s">
        <v>127</v>
      </c>
      <c r="C34" s="482" t="str">
        <f>IF(Start!D36="","",Start!D36)</f>
        <v/>
      </c>
      <c r="D34" s="88" t="str">
        <f>IF(Start!E36="","",Start!E36)</f>
        <v/>
      </c>
      <c r="E34" s="236" t="str">
        <f>IF(Start!F36="","",Start!F36)</f>
        <v/>
      </c>
      <c r="F34" s="578"/>
      <c r="G34" s="579"/>
      <c r="H34" s="580"/>
      <c r="I34" s="254"/>
      <c r="J34" s="479" t="s">
        <v>21</v>
      </c>
      <c r="K34" s="255"/>
      <c r="L34" s="578"/>
      <c r="M34" s="581"/>
      <c r="N34" s="580"/>
      <c r="O34" s="133"/>
      <c r="P34" s="134" t="s">
        <v>20</v>
      </c>
    </row>
    <row r="35" spans="2:16" s="270" customFormat="1" ht="18" customHeight="1" x14ac:dyDescent="0.2">
      <c r="B35" s="254" t="s">
        <v>128</v>
      </c>
      <c r="C35" s="482" t="str">
        <f>IF(Start!D37="","",Start!D37)</f>
        <v/>
      </c>
      <c r="D35" s="88" t="str">
        <f>IF(Start!E37="","",Start!E37)</f>
        <v/>
      </c>
      <c r="E35" s="236" t="str">
        <f>IF(Start!F37="","",Start!F37)</f>
        <v/>
      </c>
      <c r="F35" s="578"/>
      <c r="G35" s="579"/>
      <c r="H35" s="580"/>
      <c r="I35" s="254"/>
      <c r="J35" s="479" t="s">
        <v>20</v>
      </c>
      <c r="K35" s="255"/>
      <c r="L35" s="578"/>
      <c r="M35" s="581"/>
      <c r="N35" s="580"/>
      <c r="O35" s="133"/>
      <c r="P35" s="134" t="s">
        <v>21</v>
      </c>
    </row>
    <row r="36" spans="2:16" ht="18" customHeight="1" x14ac:dyDescent="0.2">
      <c r="B36" s="254" t="s">
        <v>129</v>
      </c>
      <c r="C36" s="482" t="str">
        <f>IF(Start!D38="","",Start!D38)</f>
        <v/>
      </c>
      <c r="D36" s="88" t="str">
        <f>IF(Start!E38="","",Start!E38)</f>
        <v/>
      </c>
      <c r="E36" s="236" t="str">
        <f>IF(Start!F38="","",Start!F38)</f>
        <v/>
      </c>
      <c r="F36" s="578"/>
      <c r="G36" s="579"/>
      <c r="H36" s="580"/>
      <c r="I36" s="254"/>
      <c r="J36" s="134" t="s">
        <v>21</v>
      </c>
      <c r="K36" s="255"/>
      <c r="L36" s="578"/>
      <c r="M36" s="581"/>
      <c r="N36" s="580"/>
      <c r="O36" s="133"/>
      <c r="P36" s="134" t="s">
        <v>20</v>
      </c>
    </row>
    <row r="37" spans="2:16" s="270" customFormat="1" ht="18" customHeight="1" x14ac:dyDescent="0.2">
      <c r="B37" s="254" t="s">
        <v>130</v>
      </c>
      <c r="C37" s="482" t="str">
        <f>IF(Start!D39="","",Start!D39)</f>
        <v/>
      </c>
      <c r="D37" s="88" t="str">
        <f>IF(Start!E39="","",Start!E39)</f>
        <v/>
      </c>
      <c r="E37" s="236" t="str">
        <f>IF(Start!F39="","",Start!F39)</f>
        <v/>
      </c>
      <c r="F37" s="578"/>
      <c r="G37" s="579"/>
      <c r="H37" s="580"/>
      <c r="I37" s="254"/>
      <c r="J37" s="134" t="s">
        <v>20</v>
      </c>
      <c r="K37" s="255"/>
      <c r="L37" s="578"/>
      <c r="M37" s="581"/>
      <c r="N37" s="580"/>
      <c r="O37" s="133"/>
      <c r="P37" s="134" t="s">
        <v>21</v>
      </c>
    </row>
    <row r="38" spans="2:16" s="270" customFormat="1" ht="18" customHeight="1" x14ac:dyDescent="0.2">
      <c r="B38" s="254" t="s">
        <v>131</v>
      </c>
      <c r="C38" s="482" t="str">
        <f>IF(Start!D40="","",Start!D40)</f>
        <v/>
      </c>
      <c r="D38" s="88" t="str">
        <f>IF(Start!E40="","",Start!E40)</f>
        <v/>
      </c>
      <c r="E38" s="236" t="str">
        <f>IF(Start!F40="","",Start!F40)</f>
        <v/>
      </c>
      <c r="F38" s="578"/>
      <c r="G38" s="579"/>
      <c r="H38" s="580"/>
      <c r="I38" s="254"/>
      <c r="J38" s="134" t="s">
        <v>21</v>
      </c>
      <c r="K38" s="255"/>
      <c r="L38" s="578"/>
      <c r="M38" s="581"/>
      <c r="N38" s="580"/>
      <c r="O38" s="133"/>
      <c r="P38" s="134" t="s">
        <v>20</v>
      </c>
    </row>
    <row r="39" spans="2:16" ht="18" customHeight="1" x14ac:dyDescent="0.2">
      <c r="B39" s="254" t="s">
        <v>132</v>
      </c>
      <c r="C39" s="482" t="str">
        <f>IF(Start!D41="","",Start!D41)</f>
        <v/>
      </c>
      <c r="D39" s="88" t="str">
        <f>IF(Start!E41="","",Start!E41)</f>
        <v/>
      </c>
      <c r="E39" s="236" t="str">
        <f>IF(Start!F41="","",Start!F41)</f>
        <v/>
      </c>
      <c r="F39" s="578"/>
      <c r="G39" s="579"/>
      <c r="H39" s="580"/>
      <c r="I39" s="254"/>
      <c r="J39" s="134" t="s">
        <v>20</v>
      </c>
      <c r="K39" s="255"/>
      <c r="L39" s="578"/>
      <c r="M39" s="581"/>
      <c r="N39" s="580"/>
      <c r="O39" s="133"/>
      <c r="P39" s="134" t="s">
        <v>21</v>
      </c>
    </row>
    <row r="40" spans="2:16" s="270" customFormat="1" ht="18" customHeight="1" x14ac:dyDescent="0.2">
      <c r="B40" s="254" t="s">
        <v>133</v>
      </c>
      <c r="C40" s="482" t="str">
        <f>IF(Start!D42="","",Start!D42)</f>
        <v/>
      </c>
      <c r="D40" s="88" t="str">
        <f>IF(Start!E42="","",Start!E42)</f>
        <v/>
      </c>
      <c r="E40" s="236" t="str">
        <f>IF(Start!F42="","",Start!F42)</f>
        <v/>
      </c>
      <c r="F40" s="578"/>
      <c r="G40" s="579"/>
      <c r="H40" s="580"/>
      <c r="I40" s="254"/>
      <c r="J40" s="134" t="s">
        <v>21</v>
      </c>
      <c r="K40" s="255"/>
      <c r="L40" s="578"/>
      <c r="M40" s="581"/>
      <c r="N40" s="580"/>
      <c r="O40" s="133"/>
      <c r="P40" s="134" t="s">
        <v>20</v>
      </c>
    </row>
    <row r="41" spans="2:16" s="270" customFormat="1" ht="18" customHeight="1" x14ac:dyDescent="0.2">
      <c r="B41" s="254" t="s">
        <v>134</v>
      </c>
      <c r="C41" s="482" t="str">
        <f>IF(Start!D43="","",Start!D43)</f>
        <v/>
      </c>
      <c r="D41" s="88" t="str">
        <f>IF(Start!E43="","",Start!E43)</f>
        <v/>
      </c>
      <c r="E41" s="236" t="str">
        <f>IF(Start!F43="","",Start!F43)</f>
        <v/>
      </c>
      <c r="F41" s="578"/>
      <c r="G41" s="579"/>
      <c r="H41" s="580"/>
      <c r="I41" s="254"/>
      <c r="J41" s="134" t="s">
        <v>20</v>
      </c>
      <c r="K41" s="255"/>
      <c r="L41" s="578"/>
      <c r="M41" s="581"/>
      <c r="N41" s="580"/>
      <c r="O41" s="133"/>
      <c r="P41" s="134" t="s">
        <v>21</v>
      </c>
    </row>
    <row r="42" spans="2:16" ht="18" customHeight="1" x14ac:dyDescent="0.2">
      <c r="B42" s="254" t="s">
        <v>135</v>
      </c>
      <c r="C42" s="482" t="str">
        <f>IF(Start!D44="","",Start!D44)</f>
        <v/>
      </c>
      <c r="D42" s="88" t="str">
        <f>IF(Start!E44="","",Start!E44)</f>
        <v/>
      </c>
      <c r="E42" s="236" t="str">
        <f>IF(Start!F44="","",Start!F44)</f>
        <v/>
      </c>
      <c r="F42" s="578"/>
      <c r="G42" s="579"/>
      <c r="H42" s="580"/>
      <c r="I42" s="254"/>
      <c r="J42" s="134" t="s">
        <v>21</v>
      </c>
      <c r="K42" s="255"/>
      <c r="L42" s="578"/>
      <c r="M42" s="581"/>
      <c r="N42" s="580"/>
      <c r="O42" s="133"/>
      <c r="P42" s="134" t="s">
        <v>20</v>
      </c>
    </row>
    <row r="43" spans="2:16" s="270" customFormat="1" ht="18" customHeight="1" x14ac:dyDescent="0.2">
      <c r="B43" s="254" t="s">
        <v>136</v>
      </c>
      <c r="C43" s="482" t="str">
        <f>IF(Start!D45="","",Start!D45)</f>
        <v/>
      </c>
      <c r="D43" s="88" t="str">
        <f>IF(Start!E45="","",Start!E45)</f>
        <v/>
      </c>
      <c r="E43" s="236" t="str">
        <f>IF(Start!F45="","",Start!F45)</f>
        <v/>
      </c>
      <c r="F43" s="578"/>
      <c r="G43" s="579"/>
      <c r="H43" s="580"/>
      <c r="I43" s="254"/>
      <c r="J43" s="134" t="s">
        <v>20</v>
      </c>
      <c r="K43" s="255"/>
      <c r="L43" s="578"/>
      <c r="M43" s="581"/>
      <c r="N43" s="580"/>
      <c r="O43" s="133"/>
      <c r="P43" s="134" t="s">
        <v>21</v>
      </c>
    </row>
    <row r="44" spans="2:16" s="270" customFormat="1" ht="18" customHeight="1" x14ac:dyDescent="0.2">
      <c r="B44" s="254" t="s">
        <v>137</v>
      </c>
      <c r="C44" s="482" t="str">
        <f>IF(Start!D46="","",Start!D46)</f>
        <v/>
      </c>
      <c r="D44" s="88" t="str">
        <f>IF(Start!E46="","",Start!E46)</f>
        <v/>
      </c>
      <c r="E44" s="236" t="str">
        <f>IF(Start!F46="","",Start!F46)</f>
        <v/>
      </c>
      <c r="F44" s="578"/>
      <c r="G44" s="579"/>
      <c r="H44" s="580"/>
      <c r="I44" s="254"/>
      <c r="J44" s="134" t="s">
        <v>21</v>
      </c>
      <c r="K44" s="255"/>
      <c r="L44" s="578"/>
      <c r="M44" s="581"/>
      <c r="N44" s="580"/>
      <c r="O44" s="133"/>
      <c r="P44" s="134" t="s">
        <v>20</v>
      </c>
    </row>
    <row r="45" spans="2:16" ht="18" customHeight="1" x14ac:dyDescent="0.2">
      <c r="B45" s="254" t="s">
        <v>138</v>
      </c>
      <c r="C45" s="482" t="str">
        <f>IF(Start!D47="","",Start!D47)</f>
        <v/>
      </c>
      <c r="D45" s="88" t="str">
        <f>IF(Start!E47="","",Start!E47)</f>
        <v/>
      </c>
      <c r="E45" s="236" t="str">
        <f>IF(Start!F47="","",Start!F47)</f>
        <v/>
      </c>
      <c r="F45" s="578"/>
      <c r="G45" s="579"/>
      <c r="H45" s="580"/>
      <c r="I45" s="254"/>
      <c r="J45" s="134" t="s">
        <v>20</v>
      </c>
      <c r="K45" s="255"/>
      <c r="L45" s="578"/>
      <c r="M45" s="581"/>
      <c r="N45" s="580"/>
      <c r="O45" s="133"/>
      <c r="P45" s="134" t="s">
        <v>21</v>
      </c>
    </row>
    <row r="46" spans="2:16" ht="18" customHeight="1" x14ac:dyDescent="0.2">
      <c r="B46" s="254" t="s">
        <v>139</v>
      </c>
      <c r="C46" s="482" t="str">
        <f>IF(Start!D48="","",Start!D48)</f>
        <v/>
      </c>
      <c r="D46" s="88" t="str">
        <f>IF(Start!E48="","",Start!E48)</f>
        <v/>
      </c>
      <c r="E46" s="236" t="str">
        <f>IF(Start!F48="","",Start!F48)</f>
        <v/>
      </c>
      <c r="F46" s="578"/>
      <c r="G46" s="579"/>
      <c r="H46" s="580"/>
      <c r="I46" s="254"/>
      <c r="J46" s="134" t="s">
        <v>21</v>
      </c>
      <c r="K46" s="255"/>
      <c r="L46" s="578"/>
      <c r="M46" s="581"/>
      <c r="N46" s="580"/>
      <c r="O46" s="133"/>
      <c r="P46" s="134" t="s">
        <v>20</v>
      </c>
    </row>
    <row r="47" spans="2:16" ht="18" customHeight="1" x14ac:dyDescent="0.2">
      <c r="B47" s="254" t="s">
        <v>140</v>
      </c>
      <c r="C47" s="482" t="str">
        <f>IF(Start!D49="","",Start!D49)</f>
        <v/>
      </c>
      <c r="D47" s="88" t="str">
        <f>IF(Start!E49="","",Start!E49)</f>
        <v/>
      </c>
      <c r="E47" s="236" t="str">
        <f>IF(Start!F49="","",Start!F49)</f>
        <v/>
      </c>
      <c r="F47" s="578"/>
      <c r="G47" s="579"/>
      <c r="H47" s="580"/>
      <c r="I47" s="254"/>
      <c r="J47" s="134" t="s">
        <v>20</v>
      </c>
      <c r="K47" s="255"/>
      <c r="L47" s="578"/>
      <c r="M47" s="581"/>
      <c r="N47" s="580"/>
      <c r="O47" s="133"/>
      <c r="P47" s="134" t="s">
        <v>21</v>
      </c>
    </row>
    <row r="48" spans="2:16" ht="18" customHeight="1" x14ac:dyDescent="0.2">
      <c r="B48" s="254" t="s">
        <v>141</v>
      </c>
      <c r="C48" s="482" t="str">
        <f>IF(Start!D50="","",Start!D50)</f>
        <v/>
      </c>
      <c r="D48" s="88" t="str">
        <f>IF(Start!E50="","",Start!E50)</f>
        <v/>
      </c>
      <c r="E48" s="236" t="str">
        <f>IF(Start!F50="","",Start!F50)</f>
        <v/>
      </c>
      <c r="F48" s="578"/>
      <c r="G48" s="579"/>
      <c r="H48" s="580"/>
      <c r="I48" s="254"/>
      <c r="J48" s="134" t="s">
        <v>21</v>
      </c>
      <c r="K48" s="255"/>
      <c r="L48" s="578"/>
      <c r="M48" s="581"/>
      <c r="N48" s="580"/>
      <c r="O48" s="133"/>
      <c r="P48" s="134" t="s">
        <v>20</v>
      </c>
    </row>
    <row r="49" spans="2:16" ht="18" customHeight="1" x14ac:dyDescent="0.2">
      <c r="B49" s="254" t="s">
        <v>142</v>
      </c>
      <c r="C49" s="482" t="str">
        <f>IF(Start!D51="","",Start!D51)</f>
        <v/>
      </c>
      <c r="D49" s="88" t="str">
        <f>IF(Start!E51="","",Start!E51)</f>
        <v/>
      </c>
      <c r="E49" s="236" t="str">
        <f>IF(Start!F51="","",Start!F51)</f>
        <v/>
      </c>
      <c r="F49" s="578"/>
      <c r="G49" s="579"/>
      <c r="H49" s="580"/>
      <c r="I49" s="254"/>
      <c r="J49" s="134" t="s">
        <v>20</v>
      </c>
      <c r="K49" s="255"/>
      <c r="L49" s="578"/>
      <c r="M49" s="581"/>
      <c r="N49" s="580"/>
      <c r="O49" s="133"/>
      <c r="P49" s="134" t="s">
        <v>21</v>
      </c>
    </row>
    <row r="50" spans="2:16" ht="18" customHeight="1" x14ac:dyDescent="0.2">
      <c r="B50" s="254" t="s">
        <v>143</v>
      </c>
      <c r="C50" s="482" t="str">
        <f>IF(Start!D52="","",Start!D52)</f>
        <v/>
      </c>
      <c r="D50" s="88" t="str">
        <f>IF(Start!E52="","",Start!E52)</f>
        <v/>
      </c>
      <c r="E50" s="236" t="str">
        <f>IF(Start!F52="","",Start!F52)</f>
        <v/>
      </c>
      <c r="F50" s="578"/>
      <c r="G50" s="579"/>
      <c r="H50" s="580"/>
      <c r="I50" s="254"/>
      <c r="J50" s="134" t="s">
        <v>21</v>
      </c>
      <c r="K50" s="255"/>
      <c r="L50" s="578"/>
      <c r="M50" s="581"/>
      <c r="N50" s="580"/>
      <c r="O50" s="133"/>
      <c r="P50" s="134" t="s">
        <v>20</v>
      </c>
    </row>
    <row r="51" spans="2:16" ht="18" customHeight="1" x14ac:dyDescent="0.2">
      <c r="B51" s="254" t="s">
        <v>144</v>
      </c>
      <c r="C51" s="482" t="str">
        <f>IF(Start!D53="","",Start!D53)</f>
        <v/>
      </c>
      <c r="D51" s="88" t="str">
        <f>IF(Start!E53="","",Start!E53)</f>
        <v/>
      </c>
      <c r="E51" s="236" t="str">
        <f>IF(Start!F53="","",Start!F53)</f>
        <v/>
      </c>
      <c r="F51" s="578"/>
      <c r="G51" s="579"/>
      <c r="H51" s="580"/>
      <c r="I51" s="254"/>
      <c r="J51" s="134" t="s">
        <v>20</v>
      </c>
      <c r="K51" s="255"/>
      <c r="L51" s="578"/>
      <c r="M51" s="581"/>
      <c r="N51" s="580"/>
      <c r="O51" s="133"/>
      <c r="P51" s="134" t="s">
        <v>21</v>
      </c>
    </row>
    <row r="52" spans="2:16" ht="18" customHeight="1" x14ac:dyDescent="0.2">
      <c r="B52" s="254" t="s">
        <v>145</v>
      </c>
      <c r="C52" s="482" t="str">
        <f>IF(Start!D54="","",Start!D54)</f>
        <v/>
      </c>
      <c r="D52" s="88" t="str">
        <f>IF(Start!E54="","",Start!E54)</f>
        <v/>
      </c>
      <c r="E52" s="236" t="str">
        <f>IF(Start!F54="","",Start!F54)</f>
        <v/>
      </c>
      <c r="F52" s="578"/>
      <c r="G52" s="579"/>
      <c r="H52" s="580"/>
      <c r="I52" s="254"/>
      <c r="J52" s="134" t="s">
        <v>21</v>
      </c>
      <c r="K52" s="255"/>
      <c r="L52" s="578"/>
      <c r="M52" s="581"/>
      <c r="N52" s="580"/>
      <c r="O52" s="133"/>
      <c r="P52" s="134" t="s">
        <v>20</v>
      </c>
    </row>
    <row r="53" spans="2:16" ht="18" customHeight="1" x14ac:dyDescent="0.2">
      <c r="B53" s="254" t="s">
        <v>146</v>
      </c>
      <c r="C53" s="482" t="str">
        <f>IF(Start!D55="","",Start!D55)</f>
        <v/>
      </c>
      <c r="D53" s="88" t="str">
        <f>IF(Start!E55="","",Start!E55)</f>
        <v/>
      </c>
      <c r="E53" s="236" t="str">
        <f>IF(Start!F55="","",Start!F55)</f>
        <v/>
      </c>
      <c r="F53" s="578"/>
      <c r="G53" s="579"/>
      <c r="H53" s="580"/>
      <c r="I53" s="254"/>
      <c r="J53" s="134" t="s">
        <v>20</v>
      </c>
      <c r="K53" s="255"/>
      <c r="L53" s="578"/>
      <c r="M53" s="581"/>
      <c r="N53" s="580"/>
      <c r="O53" s="133"/>
      <c r="P53" s="134" t="s">
        <v>21</v>
      </c>
    </row>
    <row r="54" spans="2:16" ht="18" customHeight="1" thickBot="1" x14ac:dyDescent="0.25">
      <c r="B54" s="607" t="s">
        <v>147</v>
      </c>
      <c r="C54" s="608" t="str">
        <f>IF(Start!D56="","",Start!D56)</f>
        <v/>
      </c>
      <c r="D54" s="595" t="str">
        <f>IF(Start!E56="","",Start!E56)</f>
        <v/>
      </c>
      <c r="E54" s="609" t="str">
        <f>IF(Start!F56="","",Start!F56)</f>
        <v/>
      </c>
      <c r="F54" s="610"/>
      <c r="G54" s="611"/>
      <c r="H54" s="612"/>
      <c r="I54" s="607"/>
      <c r="J54" s="613" t="s">
        <v>21</v>
      </c>
      <c r="K54" s="614"/>
      <c r="L54" s="610"/>
      <c r="M54" s="615"/>
      <c r="N54" s="612"/>
      <c r="O54" s="616"/>
      <c r="P54" s="613"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61" t="s">
        <v>109</v>
      </c>
      <c r="C1" s="661"/>
      <c r="D1" s="661"/>
      <c r="E1" s="661"/>
      <c r="F1" s="661"/>
      <c r="G1" s="661"/>
      <c r="H1" s="661"/>
      <c r="I1" s="661"/>
      <c r="J1" s="661"/>
      <c r="K1" s="661"/>
      <c r="L1" s="661"/>
      <c r="M1" s="661"/>
      <c r="N1" s="661"/>
      <c r="O1" s="661"/>
      <c r="P1" s="661"/>
      <c r="Q1" s="661"/>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mladší</v>
      </c>
      <c r="G3" s="662" t="s">
        <v>15</v>
      </c>
      <c r="H3" s="663"/>
      <c r="I3" s="663"/>
      <c r="J3" s="664"/>
      <c r="L3" s="662" t="s">
        <v>16</v>
      </c>
      <c r="M3" s="663"/>
      <c r="N3" s="663"/>
      <c r="O3" s="664"/>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Votroubek Matyáš</v>
      </c>
      <c r="E5" s="233" t="str">
        <f>IF(Start!E7="","",Start!E7)</f>
        <v>Lozice</v>
      </c>
      <c r="F5" s="240" t="str">
        <f>IF(Start!F7="","",Start!F7)</f>
        <v>CR</v>
      </c>
      <c r="G5" s="247">
        <v>22.94</v>
      </c>
      <c r="H5" s="40"/>
      <c r="I5" s="42"/>
      <c r="J5" s="33">
        <f>IF($D5="","",IF(OR($G5="DNF",$H5="DNF",$I5="DNF",AND($G5="",$H5="",$I5="")),"DNF",IF(OR($G5="NP",$H5="NP",$I5="NP"),"NP",IF(ISERROR(MEDIAN($G5:$I5)),"DNF",IF(OR($G5="X",$H5="X",$I5="X",$G5="",$H5="",$I5="",$G5="x",$H5="x",$I5="x"),MAX($G5:$I5),MEDIAN($G5:$I5))))))</f>
        <v>22.94</v>
      </c>
      <c r="K5" s="34"/>
      <c r="L5" s="40">
        <v>22.71</v>
      </c>
      <c r="M5" s="41"/>
      <c r="N5" s="42"/>
      <c r="O5" s="33">
        <f>IF($D5="","",IF(OR($L5="DNF",$M5="DNF",$N5="DNF",AND($L5="",$M5="",$N5="")),"DNF",IF(OR($L5="NP",$M5="NP",$N5="NP"),"NP",IF(ISERROR(MEDIAN($L5:$N5)),"DNF",IF(OR($L5="X",$M5="X",$N5="X",$L5="",$M5="",$N5="",$L5="x",$M5="x",$N5="x"),MAX($L5:$N5),MEDIAN($L5:$N5))))))</f>
        <v>22.71</v>
      </c>
      <c r="P5" s="285"/>
      <c r="Q5" s="34">
        <f>IF(D5="","",IF(OR(AND(J5="NP",O5="NP"),AND(J5="DNF",O5="DNF")),J5,IF(AND(J5="NP",O5="DNF"),J5,IF(AND(J5="DNF",O5="NP"),O5,MIN(J5,O5)))))</f>
        <v>22.71</v>
      </c>
      <c r="S5" s="181">
        <f t="shared" ref="S5:S54" si="0">IF(D5="","",IF(OR(Q5="NP",Q5="DNF"),Q5,RANK(Q5,Q$5:Q$54,1)))</f>
        <v>7</v>
      </c>
      <c r="U5" s="181">
        <f t="shared" ref="U5:U54" si="1">IF(D5="","",IF(Q5="NP",MAX(S$5:S$54)+1,IF(Q5="DNF",MAX(S$5:S$54)+COUNTIF(S$5:S$54,"NP")+1,RANK(Q5,Q$5:Q$54,1))))</f>
        <v>7</v>
      </c>
      <c r="W5" s="95">
        <f>IF($D5="",9000,MAX(J5,O5)+(COUNTIF($J5:$J5,"NP")*600)+(COUNTIF($O5:$O5,"NP")*600)+(COUNTIF($J5:$J5,"DNF")*3600)+(COUNTIF($O5:$O5,"DNF")*3600))</f>
        <v>22.94</v>
      </c>
      <c r="X5" s="286"/>
      <c r="Y5" s="286"/>
    </row>
    <row r="6" spans="2:25" s="277" customFormat="1" ht="18" customHeight="1" x14ac:dyDescent="0.2">
      <c r="B6" s="76">
        <v>2</v>
      </c>
      <c r="C6" s="209">
        <f>IF(Start!C8="","",Start!C8)</f>
        <v>2</v>
      </c>
      <c r="D6" s="78" t="str">
        <f>IF(Start!D8="","",Start!D8)</f>
        <v>Vaníček Tomáš</v>
      </c>
      <c r="E6" s="78" t="str">
        <f>IF(Start!E8="","",Start!E8)</f>
        <v>Voleč</v>
      </c>
      <c r="F6" s="237" t="str">
        <f>IF(Start!F8="","",Start!F8)</f>
        <v>PA</v>
      </c>
      <c r="G6" s="248">
        <v>20.69</v>
      </c>
      <c r="H6" s="79"/>
      <c r="I6" s="81"/>
      <c r="J6" s="113">
        <f t="shared" ref="J6:J54" si="2">IF($D6="","",IF(OR($G6="DNF",$H6="DNF",$I6="DNF",AND($G6="",$H6="",$I6="")),"DNF",IF(OR($G6="NP",$H6="NP",$I6="NP"),"NP",IF(ISERROR(MEDIAN($G6:$I6)),"DNF",IF(OR($G6="X",$H6="X",$I6="X",$G6="",$H6="",$I6="",$G6="x",$H6="x",$I6="x"),MAX($G6:$I6),MEDIAN($G6:$I6))))))</f>
        <v>20.69</v>
      </c>
      <c r="K6" s="83"/>
      <c r="L6" s="79">
        <v>20.59</v>
      </c>
      <c r="M6" s="80"/>
      <c r="N6" s="81"/>
      <c r="O6" s="82">
        <f t="shared" ref="O6:O54" si="3">IF($D6="","",IF(OR($L6="DNF",$M6="DNF",$N6="DNF",AND($L6="",$M6="",$N6="")),"DNF",IF(OR($L6="NP",$M6="NP",$N6="NP"),"NP",IF(ISERROR(MEDIAN($L6:$N6)),"DNF",IF(OR($L6="X",$M6="X",$N6="X",$L6="",$M6="",$N6="",$L6="x",$M6="x",$N6="x"),MAX($L6:$N6),MEDIAN($L6:$N6))))))</f>
        <v>20.59</v>
      </c>
      <c r="P6" s="287"/>
      <c r="Q6" s="83">
        <f t="shared" ref="Q6:Q54" si="4">IF(D6="","",IF(OR(AND(J6="NP",O6="NP"),AND(J6="DNF",O6="DNF")),J6,IF(AND(J6="NP",O6="DNF"),J6,IF(AND(J6="DNF",O6="NP"),O6,MIN(J6,O6)))))</f>
        <v>20.59</v>
      </c>
      <c r="R6" s="278"/>
      <c r="S6" s="91">
        <f t="shared" si="0"/>
        <v>6</v>
      </c>
      <c r="T6" s="278"/>
      <c r="U6" s="91">
        <f t="shared" si="1"/>
        <v>6</v>
      </c>
      <c r="V6" s="278"/>
      <c r="W6" s="86">
        <f t="shared" ref="W6:W54" si="5">IF($D6="",9000,MAX(J6,O6)+(COUNTIF($J6:$J6,"NP")*600)+(COUNTIF($O6:$O6,"NP")*600)+(COUNTIF($J6:$J6,"DNF")*3600)+(COUNTIF($O6:$O6,"DNF")*3600))</f>
        <v>20.69</v>
      </c>
    </row>
    <row r="7" spans="2:25" s="277" customFormat="1" ht="18" customHeight="1" x14ac:dyDescent="0.2">
      <c r="B7" s="58">
        <v>3</v>
      </c>
      <c r="C7" s="210">
        <f>IF(Start!C9="","",Start!C9)</f>
        <v>3</v>
      </c>
      <c r="D7" s="234" t="str">
        <f>IF(Start!D9="","",Start!D9)</f>
        <v>Dušek Jakub</v>
      </c>
      <c r="E7" s="234" t="str">
        <f>IF(Start!E9="","",Start!E9)</f>
        <v>Lanškroun</v>
      </c>
      <c r="F7" s="239" t="str">
        <f>IF(Start!F9="","",Start!F9)</f>
        <v>UO</v>
      </c>
      <c r="G7" s="249">
        <v>18.32</v>
      </c>
      <c r="H7" s="43"/>
      <c r="I7" s="45"/>
      <c r="J7" s="35">
        <f t="shared" si="2"/>
        <v>18.32</v>
      </c>
      <c r="K7" s="36"/>
      <c r="L7" s="43">
        <v>17.71</v>
      </c>
      <c r="M7" s="44"/>
      <c r="N7" s="45"/>
      <c r="O7" s="35">
        <f t="shared" si="3"/>
        <v>17.71</v>
      </c>
      <c r="P7" s="288"/>
      <c r="Q7" s="36">
        <f t="shared" si="4"/>
        <v>17.71</v>
      </c>
      <c r="R7" s="278"/>
      <c r="S7" s="91">
        <f t="shared" si="0"/>
        <v>2</v>
      </c>
      <c r="T7" s="278"/>
      <c r="U7" s="91">
        <f t="shared" si="1"/>
        <v>2</v>
      </c>
      <c r="V7" s="278"/>
      <c r="W7" s="86">
        <f t="shared" si="5"/>
        <v>18.32</v>
      </c>
    </row>
    <row r="8" spans="2:25" ht="18" customHeight="1" x14ac:dyDescent="0.2">
      <c r="B8" s="76">
        <v>4</v>
      </c>
      <c r="C8" s="209">
        <f>IF(Start!C10="","",Start!C10)</f>
        <v>4</v>
      </c>
      <c r="D8" s="78" t="str">
        <f>IF(Start!D10="","",Start!D10)</f>
        <v>Flégr Lukáš</v>
      </c>
      <c r="E8" s="78" t="str">
        <f>IF(Start!E10="","",Start!E10)</f>
        <v>Skuteč</v>
      </c>
      <c r="F8" s="237" t="str">
        <f>IF(Start!F10="","",Start!F10)</f>
        <v>CR</v>
      </c>
      <c r="G8" s="248">
        <v>17.28</v>
      </c>
      <c r="H8" s="79"/>
      <c r="I8" s="81"/>
      <c r="J8" s="82">
        <f t="shared" si="2"/>
        <v>17.28</v>
      </c>
      <c r="K8" s="83"/>
      <c r="L8" s="79" t="s">
        <v>173</v>
      </c>
      <c r="M8" s="80"/>
      <c r="N8" s="81"/>
      <c r="O8" s="82" t="str">
        <f t="shared" si="3"/>
        <v>NP</v>
      </c>
      <c r="P8" s="287"/>
      <c r="Q8" s="83">
        <f t="shared" si="4"/>
        <v>17.28</v>
      </c>
      <c r="S8" s="91">
        <f t="shared" si="0"/>
        <v>1</v>
      </c>
      <c r="U8" s="91">
        <f t="shared" si="1"/>
        <v>1</v>
      </c>
      <c r="W8" s="86">
        <f t="shared" si="5"/>
        <v>617.28</v>
      </c>
    </row>
    <row r="9" spans="2:25" s="277" customFormat="1" ht="18" customHeight="1" x14ac:dyDescent="0.2">
      <c r="B9" s="58">
        <v>5</v>
      </c>
      <c r="C9" s="210">
        <f>IF(Start!C11="","",Start!C11)</f>
        <v>5</v>
      </c>
      <c r="D9" s="234" t="str">
        <f>IF(Start!D11="","",Start!D11)</f>
        <v>Brodský Samuel</v>
      </c>
      <c r="E9" s="234" t="str">
        <f>IF(Start!E11="","",Start!E11)</f>
        <v>Pardubice - město</v>
      </c>
      <c r="F9" s="239" t="str">
        <f>IF(Start!F11="","",Start!F11)</f>
        <v>PA</v>
      </c>
      <c r="G9" s="249">
        <v>20.48</v>
      </c>
      <c r="H9" s="43"/>
      <c r="I9" s="45"/>
      <c r="J9" s="35">
        <f t="shared" si="2"/>
        <v>20.48</v>
      </c>
      <c r="K9" s="36"/>
      <c r="L9" s="43">
        <v>19.89</v>
      </c>
      <c r="M9" s="44"/>
      <c r="N9" s="45"/>
      <c r="O9" s="35">
        <f t="shared" si="3"/>
        <v>19.89</v>
      </c>
      <c r="P9" s="288"/>
      <c r="Q9" s="36">
        <f t="shared" si="4"/>
        <v>19.89</v>
      </c>
      <c r="R9" s="278"/>
      <c r="S9" s="91">
        <f t="shared" si="0"/>
        <v>5</v>
      </c>
      <c r="T9" s="278"/>
      <c r="U9" s="91">
        <f t="shared" si="1"/>
        <v>5</v>
      </c>
      <c r="V9" s="278"/>
      <c r="W9" s="86">
        <f t="shared" si="5"/>
        <v>20.48</v>
      </c>
    </row>
    <row r="10" spans="2:25" s="277" customFormat="1" ht="18" customHeight="1" x14ac:dyDescent="0.2">
      <c r="B10" s="76">
        <v>6</v>
      </c>
      <c r="C10" s="209">
        <f>IF(Start!C12="","",Start!C12)</f>
        <v>6</v>
      </c>
      <c r="D10" s="78" t="str">
        <f>IF(Start!D12="","",Start!D12)</f>
        <v>Hauf Matěj</v>
      </c>
      <c r="E10" s="78" t="str">
        <f>IF(Start!E12="","",Start!E12)</f>
        <v>Lukavice</v>
      </c>
      <c r="F10" s="237" t="str">
        <f>IF(Start!F12="","",Start!F12)</f>
        <v>UO</v>
      </c>
      <c r="G10" s="248">
        <v>19.170000000000002</v>
      </c>
      <c r="H10" s="79"/>
      <c r="I10" s="81"/>
      <c r="J10" s="82">
        <f t="shared" si="2"/>
        <v>19.170000000000002</v>
      </c>
      <c r="K10" s="83"/>
      <c r="L10" s="79">
        <v>18.71</v>
      </c>
      <c r="M10" s="80"/>
      <c r="N10" s="81"/>
      <c r="O10" s="82">
        <f t="shared" si="3"/>
        <v>18.71</v>
      </c>
      <c r="P10" s="287"/>
      <c r="Q10" s="83">
        <f t="shared" si="4"/>
        <v>18.71</v>
      </c>
      <c r="R10" s="278"/>
      <c r="S10" s="91">
        <f t="shared" si="0"/>
        <v>3</v>
      </c>
      <c r="T10" s="278"/>
      <c r="U10" s="91">
        <f t="shared" si="1"/>
        <v>3</v>
      </c>
      <c r="V10" s="278"/>
      <c r="W10" s="86">
        <f t="shared" si="5"/>
        <v>19.170000000000002</v>
      </c>
    </row>
    <row r="11" spans="2:25" ht="18" customHeight="1" x14ac:dyDescent="0.2">
      <c r="B11" s="58">
        <v>7</v>
      </c>
      <c r="C11" s="210">
        <f>IF(Start!C13="","",Start!C13)</f>
        <v>7</v>
      </c>
      <c r="D11" s="234" t="str">
        <f>IF(Start!D13="","",Start!D13)</f>
        <v>Bezdíček Jakub</v>
      </c>
      <c r="E11" s="234" t="str">
        <f>IF(Start!E13="","",Start!E13)</f>
        <v>Třebovice</v>
      </c>
      <c r="F11" s="239" t="str">
        <f>IF(Start!F13="","",Start!F13)</f>
        <v>UO</v>
      </c>
      <c r="G11" s="249">
        <v>19.45</v>
      </c>
      <c r="H11" s="43"/>
      <c r="I11" s="45"/>
      <c r="J11" s="35">
        <f t="shared" si="2"/>
        <v>19.45</v>
      </c>
      <c r="K11" s="36"/>
      <c r="L11" s="43" t="s">
        <v>173</v>
      </c>
      <c r="M11" s="44"/>
      <c r="N11" s="45"/>
      <c r="O11" s="35" t="str">
        <f t="shared" si="3"/>
        <v>NP</v>
      </c>
      <c r="P11" s="288"/>
      <c r="Q11" s="36">
        <f t="shared" si="4"/>
        <v>19.45</v>
      </c>
      <c r="S11" s="91">
        <f t="shared" si="0"/>
        <v>4</v>
      </c>
      <c r="U11" s="91">
        <f t="shared" si="1"/>
        <v>4</v>
      </c>
      <c r="W11" s="86">
        <f t="shared" si="5"/>
        <v>619.45000000000005</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08">
        <f>IF(Start!C53="","",Start!C53)</f>
        <v>47</v>
      </c>
      <c r="D51" s="88" t="str">
        <f>IF(Start!D53="","",Start!D53)</f>
        <v/>
      </c>
      <c r="E51" s="88" t="str">
        <f>IF(Start!E53="","",Start!E53)</f>
        <v/>
      </c>
      <c r="F51" s="236" t="str">
        <f>IF(Start!F53="","",Start!F53)</f>
        <v/>
      </c>
      <c r="G51" s="509"/>
      <c r="H51" s="510"/>
      <c r="I51" s="511"/>
      <c r="J51" s="89" t="str">
        <f t="shared" si="2"/>
        <v/>
      </c>
      <c r="K51" s="86"/>
      <c r="L51" s="510"/>
      <c r="M51" s="512"/>
      <c r="N51" s="511"/>
      <c r="O51" s="89" t="str">
        <f t="shared" si="3"/>
        <v/>
      </c>
      <c r="P51" s="513"/>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08">
        <f>IF(Start!C55="","",Start!C55)</f>
        <v>49</v>
      </c>
      <c r="D53" s="88" t="str">
        <f>IF(Start!D55="","",Start!D55)</f>
        <v/>
      </c>
      <c r="E53" s="88" t="str">
        <f>IF(Start!E55="","",Start!E55)</f>
        <v/>
      </c>
      <c r="F53" s="236" t="str">
        <f>IF(Start!F55="","",Start!F55)</f>
        <v/>
      </c>
      <c r="G53" s="509"/>
      <c r="H53" s="510"/>
      <c r="I53" s="511"/>
      <c r="J53" s="89" t="str">
        <f t="shared" si="2"/>
        <v/>
      </c>
      <c r="K53" s="86"/>
      <c r="L53" s="510"/>
      <c r="M53" s="512"/>
      <c r="N53" s="511"/>
      <c r="O53" s="89" t="str">
        <f t="shared" si="3"/>
        <v/>
      </c>
      <c r="P53" s="513"/>
      <c r="Q53" s="86" t="str">
        <f t="shared" si="4"/>
        <v/>
      </c>
      <c r="S53" s="91" t="str">
        <f t="shared" si="0"/>
        <v/>
      </c>
      <c r="U53" s="91" t="str">
        <f t="shared" si="1"/>
        <v/>
      </c>
      <c r="W53" s="86">
        <f t="shared" si="5"/>
        <v>9000</v>
      </c>
    </row>
    <row r="54" spans="2:23" ht="18" customHeight="1" thickBot="1" x14ac:dyDescent="0.25">
      <c r="B54" s="58">
        <v>25</v>
      </c>
      <c r="C54" s="514">
        <f>IF(Start!C56="","",Start!C56)</f>
        <v>50</v>
      </c>
      <c r="D54" s="232" t="str">
        <f>IF(Start!D56="","",Start!D56)</f>
        <v/>
      </c>
      <c r="E54" s="232" t="str">
        <f>IF(Start!E56="","",Start!E56)</f>
        <v/>
      </c>
      <c r="F54" s="478" t="str">
        <f>IF(Start!F56="","",Start!F56)</f>
        <v/>
      </c>
      <c r="G54" s="515"/>
      <c r="H54" s="516"/>
      <c r="I54" s="517"/>
      <c r="J54" s="518" t="str">
        <f t="shared" si="2"/>
        <v/>
      </c>
      <c r="K54" s="519"/>
      <c r="L54" s="516"/>
      <c r="M54" s="520"/>
      <c r="N54" s="517"/>
      <c r="O54" s="518" t="str">
        <f t="shared" si="3"/>
        <v/>
      </c>
      <c r="P54" s="521"/>
      <c r="Q54" s="519"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4</v>
      </c>
      <c r="C1" s="197" t="s">
        <v>168</v>
      </c>
      <c r="D1" s="197" t="s">
        <v>158</v>
      </c>
      <c r="E1" s="216" t="s">
        <v>156</v>
      </c>
      <c r="F1" s="217">
        <v>17.28</v>
      </c>
      <c r="G1" s="591"/>
      <c r="H1" s="218"/>
      <c r="I1" s="592">
        <v>17.28</v>
      </c>
      <c r="J1" s="593"/>
      <c r="K1" s="217" t="s">
        <v>173</v>
      </c>
      <c r="L1" s="591"/>
      <c r="M1" s="218"/>
      <c r="N1" s="592" t="s">
        <v>173</v>
      </c>
      <c r="O1" s="594"/>
      <c r="P1" s="593">
        <v>17.28</v>
      </c>
      <c r="R1" s="181">
        <v>1</v>
      </c>
      <c r="T1" s="181">
        <v>1</v>
      </c>
      <c r="V1" s="95">
        <v>617.28</v>
      </c>
      <c r="W1" s="119">
        <v>1</v>
      </c>
      <c r="X1" s="18"/>
      <c r="Y1" s="197" t="s">
        <v>62</v>
      </c>
      <c r="Z1" s="211">
        <v>8</v>
      </c>
    </row>
    <row r="2" spans="2:31" s="37" customFormat="1" ht="18" customHeight="1" x14ac:dyDescent="0.2">
      <c r="B2" s="87">
        <v>3</v>
      </c>
      <c r="C2" s="88" t="s">
        <v>166</v>
      </c>
      <c r="D2" s="88" t="s">
        <v>167</v>
      </c>
      <c r="E2" s="87" t="s">
        <v>155</v>
      </c>
      <c r="F2" s="101">
        <v>18.32</v>
      </c>
      <c r="G2" s="102"/>
      <c r="H2" s="103"/>
      <c r="I2" s="215">
        <v>18.32</v>
      </c>
      <c r="J2" s="86"/>
      <c r="K2" s="101">
        <v>17.71</v>
      </c>
      <c r="L2" s="102"/>
      <c r="M2" s="103"/>
      <c r="N2" s="89">
        <v>17.71</v>
      </c>
      <c r="O2" s="90"/>
      <c r="P2" s="86">
        <v>17.71</v>
      </c>
      <c r="Q2" s="55"/>
      <c r="R2" s="91">
        <v>2</v>
      </c>
      <c r="S2" s="55"/>
      <c r="T2" s="91">
        <v>2</v>
      </c>
      <c r="U2" s="55"/>
      <c r="V2" s="86">
        <v>18.32</v>
      </c>
      <c r="W2" s="211">
        <v>2</v>
      </c>
      <c r="Y2" s="78" t="s">
        <v>62</v>
      </c>
      <c r="Z2" s="211">
        <v>8</v>
      </c>
    </row>
    <row r="3" spans="2:31" s="37" customFormat="1" ht="18" customHeight="1" x14ac:dyDescent="0.2">
      <c r="B3" s="87">
        <v>6</v>
      </c>
      <c r="C3" s="88" t="s">
        <v>170</v>
      </c>
      <c r="D3" s="88" t="s">
        <v>157</v>
      </c>
      <c r="E3" s="87" t="s">
        <v>155</v>
      </c>
      <c r="F3" s="101">
        <v>19.170000000000002</v>
      </c>
      <c r="G3" s="102"/>
      <c r="H3" s="103"/>
      <c r="I3" s="89">
        <v>19.170000000000002</v>
      </c>
      <c r="J3" s="86"/>
      <c r="K3" s="101">
        <v>18.71</v>
      </c>
      <c r="L3" s="102"/>
      <c r="M3" s="103"/>
      <c r="N3" s="89">
        <v>18.71</v>
      </c>
      <c r="O3" s="90"/>
      <c r="P3" s="86">
        <v>18.71</v>
      </c>
      <c r="Q3" s="55"/>
      <c r="R3" s="91">
        <v>3</v>
      </c>
      <c r="S3" s="55"/>
      <c r="T3" s="91">
        <v>3</v>
      </c>
      <c r="U3" s="55"/>
      <c r="V3" s="86">
        <v>19.170000000000002</v>
      </c>
      <c r="W3" s="211">
        <v>3</v>
      </c>
      <c r="Y3" s="78" t="s">
        <v>62</v>
      </c>
      <c r="Z3" s="119">
        <v>8</v>
      </c>
    </row>
    <row r="4" spans="2:31" ht="18" customHeight="1" x14ac:dyDescent="0.2">
      <c r="B4" s="87">
        <v>7</v>
      </c>
      <c r="C4" s="88" t="s">
        <v>171</v>
      </c>
      <c r="D4" s="88" t="s">
        <v>172</v>
      </c>
      <c r="E4" s="87" t="s">
        <v>155</v>
      </c>
      <c r="F4" s="101">
        <v>19.45</v>
      </c>
      <c r="G4" s="102"/>
      <c r="H4" s="103"/>
      <c r="I4" s="89">
        <v>19.45</v>
      </c>
      <c r="J4" s="86"/>
      <c r="K4" s="101" t="s">
        <v>173</v>
      </c>
      <c r="L4" s="102"/>
      <c r="M4" s="103"/>
      <c r="N4" s="89" t="s">
        <v>173</v>
      </c>
      <c r="O4" s="90"/>
      <c r="P4" s="86">
        <v>19.45</v>
      </c>
      <c r="R4" s="91">
        <v>4</v>
      </c>
      <c r="T4" s="91">
        <v>4</v>
      </c>
      <c r="V4" s="86">
        <v>619.45000000000005</v>
      </c>
      <c r="W4" s="119">
        <v>4</v>
      </c>
      <c r="Y4" s="88" t="s">
        <v>62</v>
      </c>
      <c r="Z4" s="211">
        <v>8</v>
      </c>
    </row>
    <row r="5" spans="2:31" s="37" customFormat="1" ht="18" customHeight="1" x14ac:dyDescent="0.2">
      <c r="B5" s="77">
        <v>5</v>
      </c>
      <c r="C5" s="78" t="s">
        <v>169</v>
      </c>
      <c r="D5" s="78" t="s">
        <v>160</v>
      </c>
      <c r="E5" s="77" t="s">
        <v>159</v>
      </c>
      <c r="F5" s="97">
        <v>20.48</v>
      </c>
      <c r="G5" s="98"/>
      <c r="H5" s="99"/>
      <c r="I5" s="82">
        <v>20.48</v>
      </c>
      <c r="J5" s="83"/>
      <c r="K5" s="97">
        <v>19.89</v>
      </c>
      <c r="L5" s="98"/>
      <c r="M5" s="99"/>
      <c r="N5" s="82">
        <v>19.89</v>
      </c>
      <c r="O5" s="84"/>
      <c r="P5" s="83">
        <v>19.89</v>
      </c>
      <c r="Q5" s="55"/>
      <c r="R5" s="91">
        <v>5</v>
      </c>
      <c r="S5" s="55"/>
      <c r="T5" s="91">
        <v>5</v>
      </c>
      <c r="U5" s="55"/>
      <c r="V5" s="86">
        <v>20.48</v>
      </c>
      <c r="W5" s="211">
        <v>5</v>
      </c>
      <c r="Y5" s="78" t="s">
        <v>62</v>
      </c>
      <c r="Z5" s="211">
        <v>8</v>
      </c>
    </row>
    <row r="6" spans="2:31" s="37" customFormat="1" ht="18" customHeight="1" x14ac:dyDescent="0.2">
      <c r="B6" s="87">
        <v>2</v>
      </c>
      <c r="C6" s="88" t="s">
        <v>164</v>
      </c>
      <c r="D6" s="88" t="s">
        <v>165</v>
      </c>
      <c r="E6" s="87" t="s">
        <v>159</v>
      </c>
      <c r="F6" s="101">
        <v>20.69</v>
      </c>
      <c r="G6" s="102"/>
      <c r="H6" s="103"/>
      <c r="I6" s="89">
        <v>20.69</v>
      </c>
      <c r="J6" s="86"/>
      <c r="K6" s="101">
        <v>20.59</v>
      </c>
      <c r="L6" s="102"/>
      <c r="M6" s="103"/>
      <c r="N6" s="89">
        <v>20.59</v>
      </c>
      <c r="O6" s="90"/>
      <c r="P6" s="86">
        <v>20.59</v>
      </c>
      <c r="Q6" s="55"/>
      <c r="R6" s="91">
        <v>6</v>
      </c>
      <c r="S6" s="55"/>
      <c r="T6" s="91">
        <v>6</v>
      </c>
      <c r="U6" s="55"/>
      <c r="V6" s="86">
        <v>20.69</v>
      </c>
      <c r="W6" s="211">
        <v>6</v>
      </c>
      <c r="Y6" s="78" t="s">
        <v>62</v>
      </c>
      <c r="Z6" s="119">
        <v>8</v>
      </c>
    </row>
    <row r="7" spans="2:31" ht="18" customHeight="1" x14ac:dyDescent="0.2">
      <c r="B7" s="87">
        <v>1</v>
      </c>
      <c r="C7" s="88" t="s">
        <v>162</v>
      </c>
      <c r="D7" s="88" t="s">
        <v>163</v>
      </c>
      <c r="E7" s="87" t="s">
        <v>156</v>
      </c>
      <c r="F7" s="101">
        <v>22.94</v>
      </c>
      <c r="G7" s="102"/>
      <c r="H7" s="103"/>
      <c r="I7" s="89">
        <v>22.94</v>
      </c>
      <c r="J7" s="86"/>
      <c r="K7" s="101">
        <v>22.71</v>
      </c>
      <c r="L7" s="102"/>
      <c r="M7" s="103"/>
      <c r="N7" s="89">
        <v>22.71</v>
      </c>
      <c r="O7" s="90"/>
      <c r="P7" s="86">
        <v>22.71</v>
      </c>
      <c r="R7" s="91">
        <v>7</v>
      </c>
      <c r="T7" s="91">
        <v>7</v>
      </c>
      <c r="V7" s="86">
        <v>22.94</v>
      </c>
      <c r="W7" s="119">
        <v>7</v>
      </c>
      <c r="Y7" s="78" t="s">
        <v>62</v>
      </c>
      <c r="Z7" s="211">
        <v>8</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8</v>
      </c>
      <c r="Y8" s="88" t="s">
        <v>62</v>
      </c>
      <c r="Z8" s="211">
        <v>8</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8</v>
      </c>
      <c r="Y9" s="78" t="s">
        <v>62</v>
      </c>
      <c r="Z9" s="119">
        <v>8</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8</v>
      </c>
      <c r="Y10" s="88" t="s">
        <v>62</v>
      </c>
      <c r="Z10" s="119">
        <v>8</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8</v>
      </c>
      <c r="Y11" s="88" t="s">
        <v>62</v>
      </c>
      <c r="Z11" s="119">
        <v>8</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8</v>
      </c>
      <c r="Y12" s="78" t="s">
        <v>62</v>
      </c>
      <c r="Z12" s="119">
        <v>8</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8</v>
      </c>
      <c r="Y13" s="88" t="s">
        <v>62</v>
      </c>
      <c r="Z13" s="119">
        <v>8</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8</v>
      </c>
      <c r="X14" s="47"/>
      <c r="Y14" s="78" t="s">
        <v>62</v>
      </c>
      <c r="Z14" s="119">
        <v>8</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8</v>
      </c>
      <c r="Y15" s="88" t="s">
        <v>62</v>
      </c>
      <c r="Z15" s="119">
        <v>8</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8</v>
      </c>
      <c r="Y16" s="88" t="s">
        <v>62</v>
      </c>
      <c r="Z16" s="119">
        <v>8</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8</v>
      </c>
      <c r="Y17" s="78" t="s">
        <v>62</v>
      </c>
      <c r="Z17" s="119">
        <v>8</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8</v>
      </c>
      <c r="Y18" s="88" t="s">
        <v>62</v>
      </c>
      <c r="Z18" s="119">
        <v>8</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8</v>
      </c>
      <c r="Y19" s="88" t="s">
        <v>62</v>
      </c>
      <c r="Z19" s="211">
        <v>8</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8</v>
      </c>
      <c r="Y20" s="88" t="s">
        <v>62</v>
      </c>
      <c r="Z20" s="211">
        <v>8</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8</v>
      </c>
      <c r="Y21" s="88" t="s">
        <v>62</v>
      </c>
      <c r="Z21" s="211">
        <v>8</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8</v>
      </c>
      <c r="Y22" s="78" t="s">
        <v>62</v>
      </c>
      <c r="Z22" s="119">
        <v>8</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8</v>
      </c>
      <c r="Y23" s="78" t="s">
        <v>62</v>
      </c>
      <c r="Z23" s="211">
        <v>8</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8</v>
      </c>
      <c r="Y24" s="88" t="s">
        <v>62</v>
      </c>
      <c r="Z24" s="211">
        <v>8</v>
      </c>
    </row>
    <row r="25" spans="2:26" ht="18" customHeight="1" x14ac:dyDescent="0.2">
      <c r="B25" s="539">
        <v>25</v>
      </c>
      <c r="C25" s="540" t="s">
        <v>62</v>
      </c>
      <c r="D25" s="540" t="s">
        <v>62</v>
      </c>
      <c r="E25" s="539" t="s">
        <v>62</v>
      </c>
      <c r="F25" s="541"/>
      <c r="G25" s="542"/>
      <c r="H25" s="543"/>
      <c r="I25" s="215" t="s">
        <v>62</v>
      </c>
      <c r="J25" s="523"/>
      <c r="K25" s="541"/>
      <c r="L25" s="542"/>
      <c r="M25" s="543"/>
      <c r="N25" s="215" t="s">
        <v>62</v>
      </c>
      <c r="O25" s="544"/>
      <c r="P25" s="523" t="s">
        <v>62</v>
      </c>
      <c r="R25" s="522" t="s">
        <v>62</v>
      </c>
      <c r="T25" s="522" t="s">
        <v>62</v>
      </c>
      <c r="V25" s="523">
        <v>9000</v>
      </c>
      <c r="W25" s="119">
        <v>8</v>
      </c>
      <c r="X25" s="18"/>
      <c r="Y25" s="596" t="s">
        <v>62</v>
      </c>
      <c r="Z25" s="119">
        <v>8</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8</v>
      </c>
      <c r="Y26" s="88" t="s">
        <v>62</v>
      </c>
      <c r="Z26" s="211">
        <v>8</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8</v>
      </c>
      <c r="Y27" s="78" t="s">
        <v>62</v>
      </c>
      <c r="Z27" s="211">
        <v>8</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8</v>
      </c>
      <c r="Y28" s="78" t="s">
        <v>62</v>
      </c>
      <c r="Z28" s="119">
        <v>8</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8</v>
      </c>
      <c r="Y29" s="78" t="s">
        <v>62</v>
      </c>
      <c r="Z29" s="211">
        <v>8</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8</v>
      </c>
      <c r="Y30" s="78" t="s">
        <v>62</v>
      </c>
      <c r="Z30" s="211">
        <v>8</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8</v>
      </c>
      <c r="Y31" s="78" t="s">
        <v>62</v>
      </c>
      <c r="Z31" s="119">
        <v>8</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8</v>
      </c>
      <c r="Y32" s="78" t="s">
        <v>62</v>
      </c>
      <c r="Z32" s="211">
        <v>8</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8</v>
      </c>
      <c r="Y33" s="88" t="s">
        <v>62</v>
      </c>
      <c r="Z33" s="211">
        <v>8</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8</v>
      </c>
      <c r="Y34" s="88" t="s">
        <v>62</v>
      </c>
      <c r="Z34" s="119">
        <v>8</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8</v>
      </c>
      <c r="Y35" s="88" t="s">
        <v>62</v>
      </c>
      <c r="Z35" s="119">
        <v>8</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8</v>
      </c>
      <c r="Y36" s="88" t="s">
        <v>62</v>
      </c>
      <c r="Z36" s="119">
        <v>8</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8</v>
      </c>
      <c r="Y37" s="78" t="s">
        <v>62</v>
      </c>
      <c r="Z37" s="119">
        <v>8</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8</v>
      </c>
      <c r="Y38" s="88" t="s">
        <v>62</v>
      </c>
      <c r="Z38" s="119">
        <v>8</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8</v>
      </c>
      <c r="X39" s="47"/>
      <c r="Y39" s="78" t="s">
        <v>62</v>
      </c>
      <c r="Z39" s="119">
        <v>8</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8</v>
      </c>
      <c r="Y40" s="88" t="s">
        <v>62</v>
      </c>
      <c r="Z40" s="119">
        <v>8</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8</v>
      </c>
      <c r="Y41" s="88" t="s">
        <v>62</v>
      </c>
      <c r="Z41" s="119">
        <v>8</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8</v>
      </c>
      <c r="Y42" s="88" t="s">
        <v>62</v>
      </c>
      <c r="Z42" s="119">
        <v>8</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8</v>
      </c>
      <c r="Y43" s="78" t="s">
        <v>62</v>
      </c>
      <c r="Z43" s="119">
        <v>8</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8</v>
      </c>
      <c r="Y44" s="88" t="s">
        <v>171</v>
      </c>
      <c r="Z44" s="119">
        <v>4</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8</v>
      </c>
      <c r="Y45" s="78" t="s">
        <v>169</v>
      </c>
      <c r="Z45" s="211">
        <v>5</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8</v>
      </c>
      <c r="Y46" s="88" t="s">
        <v>166</v>
      </c>
      <c r="Z46" s="211">
        <v>2</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8</v>
      </c>
      <c r="Y47" s="78" t="s">
        <v>168</v>
      </c>
      <c r="Z47" s="119">
        <v>1</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8</v>
      </c>
      <c r="Y48" s="88" t="s">
        <v>170</v>
      </c>
      <c r="Z48" s="211">
        <v>3</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8</v>
      </c>
      <c r="Y49" s="88" t="s">
        <v>164</v>
      </c>
      <c r="Z49" s="211">
        <v>6</v>
      </c>
    </row>
    <row r="50" spans="2:26" ht="18" customHeight="1" thickBot="1" x14ac:dyDescent="0.25">
      <c r="B50" s="260">
        <v>50</v>
      </c>
      <c r="C50" s="232" t="s">
        <v>62</v>
      </c>
      <c r="D50" s="232" t="s">
        <v>62</v>
      </c>
      <c r="E50" s="260" t="s">
        <v>62</v>
      </c>
      <c r="F50" s="524"/>
      <c r="G50" s="525"/>
      <c r="H50" s="526"/>
      <c r="I50" s="518" t="s">
        <v>62</v>
      </c>
      <c r="J50" s="519"/>
      <c r="K50" s="524"/>
      <c r="L50" s="525"/>
      <c r="M50" s="526"/>
      <c r="N50" s="518" t="s">
        <v>62</v>
      </c>
      <c r="O50" s="527"/>
      <c r="P50" s="519" t="s">
        <v>62</v>
      </c>
      <c r="R50" s="109" t="s">
        <v>62</v>
      </c>
      <c r="T50" s="109" t="s">
        <v>62</v>
      </c>
      <c r="V50" s="96">
        <v>9000</v>
      </c>
      <c r="W50" s="119">
        <v>8</v>
      </c>
      <c r="Y50" s="595" t="s">
        <v>162</v>
      </c>
      <c r="Z50" s="119">
        <v>7</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election activeCell="E19" sqref="E19"/>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67" t="s">
        <v>110</v>
      </c>
      <c r="C1" s="667"/>
      <c r="D1" s="667"/>
      <c r="E1" s="667"/>
      <c r="F1" s="667"/>
      <c r="G1" s="667"/>
      <c r="H1" s="667"/>
      <c r="I1" s="667"/>
      <c r="J1" s="667"/>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65" t="str">
        <f>Start!$B$2</f>
        <v>Krajské kolo DOROSTU</v>
      </c>
      <c r="C3" s="665"/>
      <c r="D3" s="665"/>
      <c r="E3" s="666" t="str">
        <f>Start!$B$3</f>
        <v>9.6.2018 Chrudim</v>
      </c>
      <c r="F3" s="666"/>
      <c r="G3" s="666"/>
      <c r="H3" s="666"/>
      <c r="I3" s="666"/>
      <c r="J3" s="666"/>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72" t="str">
        <f>Start!$D$5</f>
        <v>Dorci mladší</v>
      </c>
      <c r="C5" s="673"/>
      <c r="D5" s="290"/>
      <c r="E5" s="290"/>
      <c r="F5" s="290"/>
      <c r="G5" s="105"/>
      <c r="H5" s="105"/>
      <c r="I5" s="290"/>
      <c r="J5" s="105"/>
      <c r="K5" s="277"/>
      <c r="L5" s="277"/>
    </row>
    <row r="6" spans="2:12" s="28" customFormat="1" ht="18" customHeight="1" x14ac:dyDescent="0.2">
      <c r="B6" s="668" t="s">
        <v>48</v>
      </c>
      <c r="C6" s="674" t="s">
        <v>56</v>
      </c>
      <c r="D6" s="676" t="s">
        <v>9</v>
      </c>
      <c r="E6" s="668" t="s">
        <v>1</v>
      </c>
      <c r="F6" s="668" t="str">
        <f>Start!$F$6</f>
        <v>Okres</v>
      </c>
      <c r="G6" s="670" t="s">
        <v>58</v>
      </c>
      <c r="H6" s="670" t="s">
        <v>59</v>
      </c>
      <c r="I6" s="139"/>
      <c r="J6" s="670" t="s">
        <v>57</v>
      </c>
    </row>
    <row r="7" spans="2:12" s="28" customFormat="1" ht="18" customHeight="1" thickBot="1" x14ac:dyDescent="0.25">
      <c r="B7" s="669"/>
      <c r="C7" s="675"/>
      <c r="D7" s="677"/>
      <c r="E7" s="669"/>
      <c r="F7" s="669"/>
      <c r="G7" s="671"/>
      <c r="H7" s="671"/>
      <c r="I7" s="140"/>
      <c r="J7" s="671"/>
    </row>
    <row r="8" spans="2:12" ht="18" customHeight="1" x14ac:dyDescent="0.2">
      <c r="B8" s="212">
        <f>IF('DV - P'!C1="","",'DV - P'!W1)</f>
        <v>1</v>
      </c>
      <c r="C8" s="92">
        <f>IF('DV - P'!C1="","",'DV - P'!B1)</f>
        <v>4</v>
      </c>
      <c r="D8" s="93" t="str">
        <f>IF('DV - P'!C1="","",'DV - P'!C1)</f>
        <v>Flégr Lukáš</v>
      </c>
      <c r="E8" s="93" t="str">
        <f>IF('DV - P'!D1="","",'DV - P'!D1)</f>
        <v>Skuteč</v>
      </c>
      <c r="F8" s="92" t="str">
        <f>IF('DV - P'!E1="","",'DV - P'!E1)</f>
        <v>CR</v>
      </c>
      <c r="G8" s="94">
        <f>IF('DV - P'!I1="","",'DV - P'!I1)</f>
        <v>17.28</v>
      </c>
      <c r="H8" s="94" t="str">
        <f>IF('DV - P'!N1="","",'DV - P'!N1)</f>
        <v>NP</v>
      </c>
      <c r="I8" s="94"/>
      <c r="J8" s="150">
        <f>IF('DV - P'!P1="","",'DV - P'!P1)</f>
        <v>17.28</v>
      </c>
    </row>
    <row r="9" spans="2:12" ht="18" customHeight="1" x14ac:dyDescent="0.2">
      <c r="B9" s="148">
        <f>IF('DV - P'!C2="","",'DV - P'!W2)</f>
        <v>2</v>
      </c>
      <c r="C9" s="77">
        <f>IF('DV - P'!C2="","",'DV - P'!B2)</f>
        <v>3</v>
      </c>
      <c r="D9" s="78" t="str">
        <f>IF('DV - P'!C2="","",'DV - P'!C2)</f>
        <v>Dušek Jakub</v>
      </c>
      <c r="E9" s="78" t="str">
        <f>IF('DV - P'!D2="","",'DV - P'!D2)</f>
        <v>Lanškroun</v>
      </c>
      <c r="F9" s="77" t="str">
        <f>IF('DV - P'!E2="","",'DV - P'!E2)</f>
        <v>UO</v>
      </c>
      <c r="G9" s="82">
        <f>IF('DV - P'!I2="","",'DV - P'!I2)</f>
        <v>18.32</v>
      </c>
      <c r="H9" s="82">
        <f>IF('DV - P'!N2="","",'DV - P'!N2)</f>
        <v>17.71</v>
      </c>
      <c r="I9" s="82"/>
      <c r="J9" s="151">
        <f>IF('DV - P'!P2="","",'DV - P'!P2)</f>
        <v>17.71</v>
      </c>
    </row>
    <row r="10" spans="2:12" ht="18" customHeight="1" x14ac:dyDescent="0.2">
      <c r="B10" s="149">
        <f>IF('DV - P'!C3="","",'DV - P'!W3)</f>
        <v>3</v>
      </c>
      <c r="C10" s="87">
        <f>IF('DV - P'!C3="","",'DV - P'!B3)</f>
        <v>6</v>
      </c>
      <c r="D10" s="88" t="str">
        <f>IF('DV - P'!C3="","",'DV - P'!C3)</f>
        <v>Hauf Matěj</v>
      </c>
      <c r="E10" s="88" t="str">
        <f>IF('DV - P'!D3="","",'DV - P'!D3)</f>
        <v>Lukavice</v>
      </c>
      <c r="F10" s="87" t="str">
        <f>IF('DV - P'!E3="","",'DV - P'!E3)</f>
        <v>UO</v>
      </c>
      <c r="G10" s="89">
        <f>IF('DV - P'!I3="","",'DV - P'!I3)</f>
        <v>19.170000000000002</v>
      </c>
      <c r="H10" s="89">
        <f>IF('DV - P'!N3="","",'DV - P'!N3)</f>
        <v>18.71</v>
      </c>
      <c r="I10" s="89"/>
      <c r="J10" s="152">
        <f>IF('DV - P'!P3="","",'DV - P'!P3)</f>
        <v>18.71</v>
      </c>
    </row>
    <row r="11" spans="2:12" ht="18" customHeight="1" x14ac:dyDescent="0.2">
      <c r="B11" s="148">
        <f>IF('DV - P'!C4="","",'DV - P'!W4)</f>
        <v>4</v>
      </c>
      <c r="C11" s="77">
        <f>IF('DV - P'!C4="","",'DV - P'!B4)</f>
        <v>7</v>
      </c>
      <c r="D11" s="78" t="str">
        <f>IF('DV - P'!C4="","",'DV - P'!C4)</f>
        <v>Bezdíček Jakub</v>
      </c>
      <c r="E11" s="78" t="str">
        <f>IF('DV - P'!D4="","",'DV - P'!D4)</f>
        <v>Třebovice</v>
      </c>
      <c r="F11" s="77" t="str">
        <f>IF('DV - P'!E4="","",'DV - P'!E4)</f>
        <v>UO</v>
      </c>
      <c r="G11" s="82">
        <f>IF('DV - P'!I4="","",'DV - P'!I4)</f>
        <v>19.45</v>
      </c>
      <c r="H11" s="82" t="str">
        <f>IF('DV - P'!N4="","",'DV - P'!N4)</f>
        <v>NP</v>
      </c>
      <c r="I11" s="82"/>
      <c r="J11" s="151">
        <f>IF('DV - P'!P4="","",'DV - P'!P4)</f>
        <v>19.45</v>
      </c>
    </row>
    <row r="12" spans="2:12" ht="18" customHeight="1" x14ac:dyDescent="0.2">
      <c r="B12" s="149">
        <f>IF('DV - P'!C5="","",'DV - P'!W5)</f>
        <v>5</v>
      </c>
      <c r="C12" s="87">
        <f>IF('DV - P'!C5="","",'DV - P'!B5)</f>
        <v>5</v>
      </c>
      <c r="D12" s="88" t="str">
        <f>IF('DV - P'!C5="","",'DV - P'!C5)</f>
        <v>Brodský Samuel</v>
      </c>
      <c r="E12" s="88" t="str">
        <f>IF('DV - P'!D5="","",'DV - P'!D5)</f>
        <v>Pardubice - město</v>
      </c>
      <c r="F12" s="87" t="str">
        <f>IF('DV - P'!E5="","",'DV - P'!E5)</f>
        <v>PA</v>
      </c>
      <c r="G12" s="89">
        <f>IF('DV - P'!I5="","",'DV - P'!I5)</f>
        <v>20.48</v>
      </c>
      <c r="H12" s="89">
        <f>IF('DV - P'!N5="","",'DV - P'!N5)</f>
        <v>19.89</v>
      </c>
      <c r="I12" s="89"/>
      <c r="J12" s="152">
        <f>IF('DV - P'!P5="","",'DV - P'!P5)</f>
        <v>19.89</v>
      </c>
    </row>
    <row r="13" spans="2:12" ht="18" customHeight="1" x14ac:dyDescent="0.2">
      <c r="B13" s="148">
        <f>IF('DV - P'!C6="","",'DV - P'!W6)</f>
        <v>6</v>
      </c>
      <c r="C13" s="77">
        <f>IF('DV - P'!C6="","",'DV - P'!B6)</f>
        <v>2</v>
      </c>
      <c r="D13" s="78" t="str">
        <f>IF('DV - P'!C6="","",'DV - P'!C6)</f>
        <v>Vaníček Tomáš</v>
      </c>
      <c r="E13" s="78" t="str">
        <f>IF('DV - P'!D6="","",'DV - P'!D6)</f>
        <v>Voleč</v>
      </c>
      <c r="F13" s="77" t="str">
        <f>IF('DV - P'!E6="","",'DV - P'!E6)</f>
        <v>PA</v>
      </c>
      <c r="G13" s="82">
        <f>IF('DV - P'!I6="","",'DV - P'!I6)</f>
        <v>20.69</v>
      </c>
      <c r="H13" s="82">
        <f>IF('DV - P'!N6="","",'DV - P'!N6)</f>
        <v>20.59</v>
      </c>
      <c r="I13" s="82"/>
      <c r="J13" s="151">
        <f>IF('DV - P'!P6="","",'DV - P'!P6)</f>
        <v>20.59</v>
      </c>
    </row>
    <row r="14" spans="2:12" ht="18" customHeight="1" x14ac:dyDescent="0.2">
      <c r="B14" s="149">
        <f>IF('DV - P'!C7="","",'DV - P'!W7)</f>
        <v>7</v>
      </c>
      <c r="C14" s="87">
        <f>IF('DV - P'!C7="","",'DV - P'!B7)</f>
        <v>1</v>
      </c>
      <c r="D14" s="88" t="str">
        <f>IF('DV - P'!C7="","",'DV - P'!C7)</f>
        <v>Votroubek Matyáš</v>
      </c>
      <c r="E14" s="88" t="str">
        <f>IF('DV - P'!D7="","",'DV - P'!D7)</f>
        <v>Lozice</v>
      </c>
      <c r="F14" s="87" t="str">
        <f>IF('DV - P'!E7="","",'DV - P'!E7)</f>
        <v>CR</v>
      </c>
      <c r="G14" s="89">
        <f>IF('DV - P'!I7="","",'DV - P'!I7)</f>
        <v>22.94</v>
      </c>
      <c r="H14" s="89">
        <f>IF('DV - P'!N7="","",'DV - P'!N7)</f>
        <v>22.71</v>
      </c>
      <c r="I14" s="89"/>
      <c r="J14" s="152">
        <f>IF('DV - P'!P7="","",'DV - P'!P7)</f>
        <v>22.71</v>
      </c>
    </row>
    <row r="15" spans="2:12" ht="18" customHeight="1" x14ac:dyDescent="0.2">
      <c r="B15" s="148" t="str">
        <f>IF('DV - P'!C8="","",'DV - P'!W8)</f>
        <v/>
      </c>
      <c r="C15" s="77" t="str">
        <f>IF('DV - P'!C8="","",'DV - P'!B8)</f>
        <v/>
      </c>
      <c r="D15" s="78" t="str">
        <f>IF('DV - P'!C8="","",'DV - P'!C8)</f>
        <v/>
      </c>
      <c r="E15" s="78" t="str">
        <f>IF('DV - P'!D8="","",'DV - P'!D8)</f>
        <v/>
      </c>
      <c r="F15" s="77" t="str">
        <f>IF('DV - P'!E8="","",'DV - P'!E8)</f>
        <v/>
      </c>
      <c r="G15" s="82" t="str">
        <f>IF('DV - P'!I8="","",'DV - P'!I8)</f>
        <v/>
      </c>
      <c r="H15" s="82" t="str">
        <f>IF('DV - P'!N8="","",'DV - P'!N8)</f>
        <v/>
      </c>
      <c r="I15" s="82"/>
      <c r="J15" s="151" t="str">
        <f>IF('DV - P'!P8="","",'DV - P'!P8)</f>
        <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28" t="str">
        <f>IF('DV - P'!C50="","",'DV - P'!W50)</f>
        <v/>
      </c>
      <c r="C57" s="260" t="str">
        <f>IF('DV - P'!C50="","",'DV - P'!B50)</f>
        <v/>
      </c>
      <c r="D57" s="232" t="str">
        <f>IF('DV - P'!C50="","",'DV - P'!C50)</f>
        <v/>
      </c>
      <c r="E57" s="232" t="str">
        <f>IF('DV - P'!D50="","",'DV - P'!D50)</f>
        <v/>
      </c>
      <c r="F57" s="260" t="str">
        <f>IF('DV - P'!E50="","",'DV - P'!E50)</f>
        <v/>
      </c>
      <c r="G57" s="518" t="str">
        <f>IF('DV - P'!I50="","",'DV - P'!I50)</f>
        <v/>
      </c>
      <c r="H57" s="518" t="str">
        <f>IF('DV - P'!N50="","",'DV - P'!N50)</f>
        <v/>
      </c>
      <c r="I57" s="518"/>
      <c r="J57" s="529"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78" t="s">
        <v>51</v>
      </c>
      <c r="C1" s="678"/>
      <c r="D1" s="678"/>
      <c r="E1" s="678"/>
      <c r="F1" s="678"/>
      <c r="G1" s="678"/>
      <c r="H1" s="678"/>
      <c r="I1" s="678"/>
      <c r="J1" s="678"/>
    </row>
    <row r="2" spans="2:14" ht="15" customHeight="1" thickBot="1" x14ac:dyDescent="0.25">
      <c r="B2" s="294"/>
      <c r="C2" s="294"/>
      <c r="D2" s="294"/>
      <c r="E2" s="294"/>
      <c r="F2" s="295"/>
    </row>
    <row r="3" spans="2:14" ht="15" customHeight="1" thickBot="1" x14ac:dyDescent="0.25">
      <c r="B3" s="294"/>
      <c r="C3" s="13" t="str">
        <f>Start!$D$5</f>
        <v>Dorci mladší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Votroubek Matyáš</v>
      </c>
      <c r="D5" s="301" t="str">
        <f>IF(Start!E7="","",Start!E7)</f>
        <v>Lozice</v>
      </c>
      <c r="E5" s="301" t="str">
        <f>IF(Start!F7="","",Start!F7)</f>
        <v>CR</v>
      </c>
      <c r="F5" s="302">
        <v>0</v>
      </c>
      <c r="H5" s="303">
        <f t="shared" ref="H5:H36" si="0">IF(C5="","",IF(F5="","DNF",IF(OR(F5="NP",F5="DNF"),F5,RANK(F5,F$5:F$54,1))))</f>
        <v>1</v>
      </c>
      <c r="J5" s="304">
        <f t="shared" ref="J5:J36" si="1">IF(C5="","",IF(OR(H5="NP",H5="DNF"),IF(H5="NP",MAX(H$5:H$54)+COUNTIF((H$5:H$54),MAX(H$5:H$54)),MAX(H$5:H$54)+COUNTIF((H$5:H$54),MAX(H$5:H$54))+COUNTIF((H$5:H$54),"NP")),H5))</f>
        <v>1</v>
      </c>
      <c r="K5" s="305"/>
      <c r="L5" s="8"/>
      <c r="M5" s="8"/>
    </row>
    <row r="6" spans="2:14" x14ac:dyDescent="0.2">
      <c r="B6" s="74">
        <f>Start!C8</f>
        <v>2</v>
      </c>
      <c r="C6" s="306" t="str">
        <f>IF(Start!D8="","",Start!D8)</f>
        <v>Vaníček Tomáš</v>
      </c>
      <c r="D6" s="307" t="str">
        <f>IF(Start!E8="","",Start!E8)</f>
        <v>Voleč</v>
      </c>
      <c r="E6" s="307" t="str">
        <f>IF(Start!F8="","",Start!F8)</f>
        <v>PA</v>
      </c>
      <c r="F6" s="308">
        <v>0</v>
      </c>
      <c r="H6" s="309">
        <f t="shared" si="0"/>
        <v>1</v>
      </c>
      <c r="J6" s="310">
        <f t="shared" si="1"/>
        <v>1</v>
      </c>
      <c r="K6" s="311"/>
      <c r="L6" s="8"/>
    </row>
    <row r="7" spans="2:14" x14ac:dyDescent="0.2">
      <c r="B7" s="51">
        <f>Start!C9</f>
        <v>3</v>
      </c>
      <c r="C7" s="312" t="str">
        <f>IF(Start!D9="","",Start!D9)</f>
        <v>Dušek Jakub</v>
      </c>
      <c r="D7" s="313" t="str">
        <f>IF(Start!E9="","",Start!E9)</f>
        <v>Lanškroun</v>
      </c>
      <c r="E7" s="313" t="str">
        <f>IF(Start!F9="","",Start!F9)</f>
        <v>UO</v>
      </c>
      <c r="F7" s="308">
        <v>0</v>
      </c>
      <c r="H7" s="309">
        <f t="shared" si="0"/>
        <v>1</v>
      </c>
      <c r="J7" s="310">
        <f t="shared" si="1"/>
        <v>1</v>
      </c>
      <c r="K7" s="311"/>
      <c r="L7" s="311"/>
    </row>
    <row r="8" spans="2:14" x14ac:dyDescent="0.2">
      <c r="B8" s="74">
        <f>Start!C10</f>
        <v>4</v>
      </c>
      <c r="C8" s="306" t="str">
        <f>IF(Start!D10="","",Start!D10)</f>
        <v>Flégr Lukáš</v>
      </c>
      <c r="D8" s="307" t="str">
        <f>IF(Start!E10="","",Start!E10)</f>
        <v>Skuteč</v>
      </c>
      <c r="E8" s="307" t="str">
        <f>IF(Start!F10="","",Start!F10)</f>
        <v>CR</v>
      </c>
      <c r="F8" s="308">
        <v>0</v>
      </c>
      <c r="H8" s="309">
        <f t="shared" si="0"/>
        <v>1</v>
      </c>
      <c r="J8" s="310">
        <f t="shared" si="1"/>
        <v>1</v>
      </c>
      <c r="K8" s="311"/>
      <c r="L8" s="311"/>
      <c r="M8" s="311"/>
      <c r="N8" s="311"/>
    </row>
    <row r="9" spans="2:14" x14ac:dyDescent="0.2">
      <c r="B9" s="51">
        <f>Start!C11</f>
        <v>5</v>
      </c>
      <c r="C9" s="312" t="str">
        <f>IF(Start!D11="","",Start!D11)</f>
        <v>Brodský Samuel</v>
      </c>
      <c r="D9" s="313" t="str">
        <f>IF(Start!E11="","",Start!E11)</f>
        <v>Pardubice - město</v>
      </c>
      <c r="E9" s="313" t="str">
        <f>IF(Start!F11="","",Start!F11)</f>
        <v>PA</v>
      </c>
      <c r="F9" s="308">
        <v>4</v>
      </c>
      <c r="H9" s="309">
        <f t="shared" si="0"/>
        <v>7</v>
      </c>
      <c r="J9" s="310">
        <f t="shared" si="1"/>
        <v>7</v>
      </c>
      <c r="K9" s="311"/>
      <c r="L9" s="314"/>
    </row>
    <row r="10" spans="2:14" x14ac:dyDescent="0.2">
      <c r="B10" s="74">
        <f>Start!C12</f>
        <v>6</v>
      </c>
      <c r="C10" s="306" t="str">
        <f>IF(Start!D12="","",Start!D12)</f>
        <v>Hauf Matěj</v>
      </c>
      <c r="D10" s="307" t="str">
        <f>IF(Start!E12="","",Start!E12)</f>
        <v>Lukavice</v>
      </c>
      <c r="E10" s="307" t="str">
        <f>IF(Start!F12="","",Start!F12)</f>
        <v>UO</v>
      </c>
      <c r="F10" s="308">
        <v>0</v>
      </c>
      <c r="H10" s="309">
        <f t="shared" si="0"/>
        <v>1</v>
      </c>
      <c r="J10" s="310">
        <f t="shared" si="1"/>
        <v>1</v>
      </c>
      <c r="K10" s="311"/>
    </row>
    <row r="11" spans="2:14" x14ac:dyDescent="0.2">
      <c r="B11" s="51">
        <f>Start!C13</f>
        <v>7</v>
      </c>
      <c r="C11" s="312" t="str">
        <f>IF(Start!D13="","",Start!D13)</f>
        <v>Bezdíček Jakub</v>
      </c>
      <c r="D11" s="313" t="str">
        <f>IF(Start!E13="","",Start!E13)</f>
        <v>Třebovice</v>
      </c>
      <c r="E11" s="313" t="str">
        <f>IF(Start!F13="","",Start!F13)</f>
        <v>UO</v>
      </c>
      <c r="F11" s="308">
        <v>3</v>
      </c>
      <c r="H11" s="309">
        <f t="shared" si="0"/>
        <v>6</v>
      </c>
      <c r="J11" s="310">
        <f t="shared" si="1"/>
        <v>6</v>
      </c>
      <c r="K11" s="311"/>
    </row>
    <row r="12" spans="2:14" x14ac:dyDescent="0.2">
      <c r="B12" s="74">
        <f>Start!C14</f>
        <v>8</v>
      </c>
      <c r="C12" s="306" t="str">
        <f>IF(Start!D14="","",Start!D14)</f>
        <v/>
      </c>
      <c r="D12" s="307" t="str">
        <f>IF(Start!E14="","",Start!E14)</f>
        <v/>
      </c>
      <c r="E12" s="307" t="str">
        <f>IF(Start!F14="","",Start!F14)</f>
        <v/>
      </c>
      <c r="F12" s="308"/>
      <c r="H12" s="309" t="str">
        <f t="shared" si="0"/>
        <v/>
      </c>
      <c r="J12" s="310" t="str">
        <f t="shared" si="1"/>
        <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0" t="str">
        <f>IF(Start!D55="","",Start!D55)</f>
        <v/>
      </c>
      <c r="D53" s="531" t="str">
        <f>IF(Start!E55="","",Start!E55)</f>
        <v/>
      </c>
      <c r="E53" s="531" t="str">
        <f>IF(Start!F55="","",Start!F55)</f>
        <v/>
      </c>
      <c r="F53" s="316"/>
      <c r="H53" s="317" t="str">
        <f t="shared" si="2"/>
        <v/>
      </c>
      <c r="J53" s="318" t="str">
        <f t="shared" si="3"/>
        <v/>
      </c>
      <c r="K53" s="311"/>
    </row>
    <row r="54" spans="2:11" ht="13.5" thickBot="1" x14ac:dyDescent="0.25">
      <c r="B54" s="532">
        <f>Start!C56</f>
        <v>50</v>
      </c>
      <c r="C54" s="533" t="str">
        <f>IF(Start!D56="","",Start!D56)</f>
        <v/>
      </c>
      <c r="D54" s="534" t="str">
        <f>IF(Start!E56="","",Start!E56)</f>
        <v/>
      </c>
      <c r="E54" s="534"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tabSelected="1" workbookViewId="0">
      <pane ySplit="7" topLeftCell="A8" activePane="bottomLeft" state="frozen"/>
      <selection activeCell="F4" sqref="F4"/>
      <selection pane="bottomLeft" activeCell="B1" sqref="B1:P1"/>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80" t="s">
        <v>100</v>
      </c>
      <c r="C1" s="680"/>
      <c r="D1" s="680"/>
      <c r="E1" s="680"/>
      <c r="F1" s="680"/>
      <c r="G1" s="680"/>
      <c r="H1" s="680"/>
      <c r="I1" s="680"/>
      <c r="J1" s="680"/>
      <c r="K1" s="680"/>
      <c r="L1" s="680"/>
      <c r="M1" s="680"/>
      <c r="N1" s="680"/>
      <c r="O1" s="680"/>
      <c r="P1" s="680"/>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79" t="str">
        <f>Start!$B$2</f>
        <v>Krajské kolo DOROSTU</v>
      </c>
      <c r="D3" s="679"/>
      <c r="E3" s="679"/>
      <c r="F3" s="679"/>
      <c r="G3" s="679"/>
      <c r="H3" s="679"/>
      <c r="I3" s="679"/>
      <c r="J3" s="679"/>
      <c r="K3" s="679"/>
      <c r="L3" s="679"/>
      <c r="M3" s="679"/>
      <c r="N3" s="679"/>
      <c r="O3" s="679"/>
    </row>
    <row r="4" spans="1:21" s="329" customFormat="1" ht="18" x14ac:dyDescent="0.2">
      <c r="B4" s="154"/>
      <c r="C4" s="681" t="str">
        <f>Start!$B$3</f>
        <v>9.6.2018 Chrudim</v>
      </c>
      <c r="D4" s="681"/>
      <c r="E4" s="681"/>
      <c r="F4" s="681"/>
      <c r="G4" s="681"/>
      <c r="H4" s="681"/>
      <c r="I4" s="681"/>
      <c r="J4" s="681"/>
      <c r="K4" s="681"/>
      <c r="L4" s="681"/>
      <c r="M4" s="681"/>
      <c r="N4" s="681"/>
      <c r="O4" s="681"/>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Dorci mladší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Votroubek Matyáš</v>
      </c>
      <c r="D8" s="157" t="str">
        <f>IF($C8="","",IF(V.l.ZPV!$C$6="","0",IF(ISNA(MATCH($C8,ZPVOblN,0)),COUNTIF(ZPVOblT,".")+1,LOOKUP($C8,ZPVOblN,ZPVOblD))))</f>
        <v>0</v>
      </c>
      <c r="E8" s="158">
        <f>IF($C8="","",LOOKUP($C8,'DV - P'!$Y$1:$Y$50,'DV - P'!$Z$1:$Z$50))</f>
        <v>7</v>
      </c>
      <c r="F8" s="158">
        <f>IF($C8="","",LOOKUP($C8,'PJ - P'!$Y$1:$Y$50,'PJ - P'!$Z$1:$Z$50))</f>
        <v>7</v>
      </c>
      <c r="G8" s="158">
        <f>IF(C8="","",TEST!J5)</f>
        <v>1</v>
      </c>
      <c r="H8" s="198">
        <f>IF(C8="","",SUM(D8:G8))</f>
        <v>15</v>
      </c>
      <c r="J8" s="175">
        <v>1</v>
      </c>
      <c r="K8" s="178" t="s">
        <v>168</v>
      </c>
      <c r="L8" s="179" t="s">
        <v>174</v>
      </c>
      <c r="M8" s="180">
        <v>1</v>
      </c>
      <c r="N8" s="180">
        <v>1</v>
      </c>
      <c r="O8" s="180">
        <v>1</v>
      </c>
      <c r="P8" s="206">
        <v>3</v>
      </c>
      <c r="Q8" s="328">
        <v>0</v>
      </c>
      <c r="R8" s="335"/>
    </row>
    <row r="9" spans="1:21" ht="12.75" customHeight="1" x14ac:dyDescent="0.2">
      <c r="B9" s="74">
        <f>Start!C8</f>
        <v>2</v>
      </c>
      <c r="C9" s="75" t="str">
        <f>IF(Start!D8="","",Start!D8)</f>
        <v>Vaníček Tomáš</v>
      </c>
      <c r="D9" s="159" t="str">
        <f>IF($C9="","",IF(V.l.ZPV!$C$6="","0",IF(ISNA(MATCH($C9,ZPVOblN,0)),COUNTIF(ZPVOblT,".")+1,LOOKUP($C9,ZPVOblN,ZPVOblD))))</f>
        <v>0</v>
      </c>
      <c r="E9" s="160">
        <f>IF($C9="","",LOOKUP($C9,'DV - P'!$Y$1:$Y$50,'DV - P'!$Z$1:$Z$50))</f>
        <v>6</v>
      </c>
      <c r="F9" s="160">
        <f>IF($C9="","",LOOKUP($C9,'PJ - P'!$Y$1:$Y$50,'PJ - P'!$Z$1:$Z$50))</f>
        <v>6</v>
      </c>
      <c r="G9" s="160">
        <f>IF(C9="","",TEST!J6)</f>
        <v>1</v>
      </c>
      <c r="H9" s="199">
        <f t="shared" ref="H9:H57" si="0">IF(C9="","",SUM(D9:G9))</f>
        <v>13</v>
      </c>
      <c r="J9" s="171">
        <v>2</v>
      </c>
      <c r="K9" s="75" t="s">
        <v>166</v>
      </c>
      <c r="L9" s="159" t="s">
        <v>174</v>
      </c>
      <c r="M9" s="160">
        <v>2</v>
      </c>
      <c r="N9" s="160">
        <v>2</v>
      </c>
      <c r="O9" s="160">
        <v>1</v>
      </c>
      <c r="P9" s="199">
        <v>5</v>
      </c>
      <c r="Q9" s="328">
        <v>0</v>
      </c>
      <c r="R9" s="335"/>
    </row>
    <row r="10" spans="1:21" ht="12.75" customHeight="1" x14ac:dyDescent="0.2">
      <c r="A10" s="8"/>
      <c r="B10" s="51">
        <f>Start!C9</f>
        <v>3</v>
      </c>
      <c r="C10" s="54" t="str">
        <f>IF(Start!D9="","",Start!D9)</f>
        <v>Dušek Jakub</v>
      </c>
      <c r="D10" s="161" t="str">
        <f>IF($C10="","",IF(V.l.ZPV!$C$6="","0",IF(ISNA(MATCH($C10,ZPVOblN,0)),COUNTIF(ZPVOblT,".")+1,LOOKUP($C10,ZPVOblN,ZPVOblD))))</f>
        <v>0</v>
      </c>
      <c r="E10" s="162">
        <f>IF($C10="","",LOOKUP($C10,'DV - P'!$Y$1:$Y$50,'DV - P'!$Z$1:$Z$50))</f>
        <v>2</v>
      </c>
      <c r="F10" s="162">
        <f>IF($C10="","",LOOKUP($C10,'PJ - P'!$Y$1:$Y$50,'PJ - P'!$Z$1:$Z$50))</f>
        <v>2</v>
      </c>
      <c r="G10" s="162">
        <f>IF(C10="","",TEST!J7)</f>
        <v>1</v>
      </c>
      <c r="H10" s="200">
        <f t="shared" si="0"/>
        <v>5</v>
      </c>
      <c r="J10" s="182">
        <v>3</v>
      </c>
      <c r="K10" s="132" t="s">
        <v>170</v>
      </c>
      <c r="L10" s="176" t="s">
        <v>174</v>
      </c>
      <c r="M10" s="177">
        <v>3</v>
      </c>
      <c r="N10" s="177">
        <v>3</v>
      </c>
      <c r="O10" s="177">
        <v>1</v>
      </c>
      <c r="P10" s="207">
        <v>7</v>
      </c>
      <c r="Q10" s="328">
        <v>0</v>
      </c>
      <c r="R10" s="335"/>
    </row>
    <row r="11" spans="1:21" ht="12.75" customHeight="1" x14ac:dyDescent="0.2">
      <c r="B11" s="74">
        <f>Start!C10</f>
        <v>4</v>
      </c>
      <c r="C11" s="75" t="str">
        <f>IF(Start!D10="","",Start!D10)</f>
        <v>Flégr Lukáš</v>
      </c>
      <c r="D11" s="159" t="str">
        <f>IF($C11="","",IF(V.l.ZPV!$C$6="","0",IF(ISNA(MATCH($C11,ZPVOblN,0)),COUNTIF(ZPVOblT,".")+1,LOOKUP($C11,ZPVOblN,ZPVOblD))))</f>
        <v>0</v>
      </c>
      <c r="E11" s="160">
        <f>IF($C11="","",LOOKUP($C11,'DV - P'!$Y$1:$Y$50,'DV - P'!$Z$1:$Z$50))</f>
        <v>1</v>
      </c>
      <c r="F11" s="160">
        <f>IF($C11="","",LOOKUP($C11,'PJ - P'!$Y$1:$Y$50,'PJ - P'!$Z$1:$Z$50))</f>
        <v>1</v>
      </c>
      <c r="G11" s="160">
        <f>IF(C11="","",TEST!J8)</f>
        <v>1</v>
      </c>
      <c r="H11" s="199">
        <f t="shared" si="0"/>
        <v>3</v>
      </c>
      <c r="J11" s="171">
        <v>4</v>
      </c>
      <c r="K11" s="75" t="s">
        <v>164</v>
      </c>
      <c r="L11" s="159" t="s">
        <v>174</v>
      </c>
      <c r="M11" s="160">
        <v>6</v>
      </c>
      <c r="N11" s="160">
        <v>6</v>
      </c>
      <c r="O11" s="160">
        <v>1</v>
      </c>
      <c r="P11" s="199">
        <v>13</v>
      </c>
      <c r="Q11" s="328">
        <v>0</v>
      </c>
      <c r="R11" s="335"/>
    </row>
    <row r="12" spans="1:21" ht="12.75" customHeight="1" x14ac:dyDescent="0.2">
      <c r="B12" s="51">
        <f>Start!C11</f>
        <v>5</v>
      </c>
      <c r="C12" s="54" t="str">
        <f>IF(Start!D11="","",Start!D11)</f>
        <v>Brodský Samuel</v>
      </c>
      <c r="D12" s="161" t="str">
        <f>IF($C12="","",IF(V.l.ZPV!$C$6="","0",IF(ISNA(MATCH($C12,ZPVOblN,0)),COUNTIF(ZPVOblT,".")+1,LOOKUP($C12,ZPVOblN,ZPVOblD))))</f>
        <v>0</v>
      </c>
      <c r="E12" s="162">
        <f>IF($C12="","",LOOKUP($C12,'DV - P'!$Y$1:$Y$50,'DV - P'!$Z$1:$Z$50))</f>
        <v>5</v>
      </c>
      <c r="F12" s="162">
        <f>IF($C12="","",LOOKUP($C12,'PJ - P'!$Y$1:$Y$50,'PJ - P'!$Z$1:$Z$50))</f>
        <v>5</v>
      </c>
      <c r="G12" s="162">
        <f>IF(C12="","",TEST!J9)</f>
        <v>7</v>
      </c>
      <c r="H12" s="200">
        <f t="shared" si="0"/>
        <v>17</v>
      </c>
      <c r="J12" s="182">
        <v>5</v>
      </c>
      <c r="K12" s="132" t="s">
        <v>171</v>
      </c>
      <c r="L12" s="176" t="s">
        <v>174</v>
      </c>
      <c r="M12" s="177">
        <v>4</v>
      </c>
      <c r="N12" s="177">
        <v>4</v>
      </c>
      <c r="O12" s="177">
        <v>6</v>
      </c>
      <c r="P12" s="207">
        <v>14</v>
      </c>
      <c r="Q12" s="328">
        <v>0</v>
      </c>
      <c r="R12" s="335"/>
    </row>
    <row r="13" spans="1:21" ht="12.75" customHeight="1" x14ac:dyDescent="0.2">
      <c r="B13" s="74">
        <f>Start!C12</f>
        <v>6</v>
      </c>
      <c r="C13" s="75" t="str">
        <f>IF(Start!D12="","",Start!D12)</f>
        <v>Hauf Matěj</v>
      </c>
      <c r="D13" s="159" t="str">
        <f>IF($C13="","",IF(V.l.ZPV!$C$6="","0",IF(ISNA(MATCH($C13,ZPVOblN,0)),COUNTIF(ZPVOblT,".")+1,LOOKUP($C13,ZPVOblN,ZPVOblD))))</f>
        <v>0</v>
      </c>
      <c r="E13" s="160">
        <f>IF($C13="","",LOOKUP($C13,'DV - P'!$Y$1:$Y$50,'DV - P'!$Z$1:$Z$50))</f>
        <v>3</v>
      </c>
      <c r="F13" s="160">
        <f>IF($C13="","",LOOKUP($C13,'PJ - P'!$Y$1:$Y$50,'PJ - P'!$Z$1:$Z$50))</f>
        <v>3</v>
      </c>
      <c r="G13" s="160">
        <f>IF(C13="","",TEST!J10)</f>
        <v>1</v>
      </c>
      <c r="H13" s="199">
        <f t="shared" si="0"/>
        <v>7</v>
      </c>
      <c r="J13" s="171">
        <v>6</v>
      </c>
      <c r="K13" s="75" t="s">
        <v>162</v>
      </c>
      <c r="L13" s="159" t="s">
        <v>174</v>
      </c>
      <c r="M13" s="160">
        <v>7</v>
      </c>
      <c r="N13" s="160">
        <v>7</v>
      </c>
      <c r="O13" s="160">
        <v>1</v>
      </c>
      <c r="P13" s="199">
        <v>15</v>
      </c>
      <c r="Q13" s="328">
        <v>0</v>
      </c>
      <c r="R13" s="335"/>
    </row>
    <row r="14" spans="1:21" ht="12.75" customHeight="1" x14ac:dyDescent="0.2">
      <c r="B14" s="51">
        <f>Start!C13</f>
        <v>7</v>
      </c>
      <c r="C14" s="54" t="str">
        <f>IF(Start!D13="","",Start!D13)</f>
        <v>Bezdíček Jakub</v>
      </c>
      <c r="D14" s="161" t="str">
        <f>IF($C14="","",IF(V.l.ZPV!$C$6="","0",IF(ISNA(MATCH($C14,ZPVOblN,0)),COUNTIF(ZPVOblT,".")+1,LOOKUP($C14,ZPVOblN,ZPVOblD))))</f>
        <v>0</v>
      </c>
      <c r="E14" s="162">
        <f>IF($C14="","",LOOKUP($C14,'DV - P'!$Y$1:$Y$50,'DV - P'!$Z$1:$Z$50))</f>
        <v>4</v>
      </c>
      <c r="F14" s="162">
        <f>IF($C14="","",LOOKUP($C14,'PJ - P'!$Y$1:$Y$50,'PJ - P'!$Z$1:$Z$50))</f>
        <v>4</v>
      </c>
      <c r="G14" s="162">
        <f>IF(C14="","",TEST!J11)</f>
        <v>6</v>
      </c>
      <c r="H14" s="200">
        <f t="shared" si="0"/>
        <v>14</v>
      </c>
      <c r="J14" s="182">
        <v>7</v>
      </c>
      <c r="K14" s="132" t="s">
        <v>169</v>
      </c>
      <c r="L14" s="176" t="s">
        <v>174</v>
      </c>
      <c r="M14" s="177">
        <v>5</v>
      </c>
      <c r="N14" s="177">
        <v>5</v>
      </c>
      <c r="O14" s="177">
        <v>7</v>
      </c>
      <c r="P14" s="207">
        <v>17</v>
      </c>
      <c r="Q14" s="328" t="s">
        <v>62</v>
      </c>
      <c r="R14" s="335"/>
    </row>
    <row r="15" spans="1:21" ht="12.75" customHeight="1" x14ac:dyDescent="0.2">
      <c r="B15" s="74">
        <f>Start!C14</f>
        <v>8</v>
      </c>
      <c r="C15" s="75" t="str">
        <f>IF(Start!D14="","",Start!D14)</f>
        <v/>
      </c>
      <c r="D15" s="159" t="str">
        <f>IF($C15="","",IF(V.l.ZPV!$C$6="","0",IF(ISNA(MATCH($C15,ZPVOblN,0)),COUNTIF(ZPVOblT,".")+1,LOOKUP($C15,ZPVOblN,ZPVOblD))))</f>
        <v/>
      </c>
      <c r="E15" s="160" t="str">
        <f>IF($C15="","",LOOKUP($C15,'DV - P'!$Y$1:$Y$50,'DV - P'!$Z$1:$Z$50))</f>
        <v/>
      </c>
      <c r="F15" s="160" t="str">
        <f>IF($C15="","",LOOKUP($C15,'PJ - P'!$Y$1:$Y$50,'PJ - P'!$Z$1:$Z$50))</f>
        <v/>
      </c>
      <c r="G15" s="160" t="str">
        <f>IF(C15="","",TEST!J12)</f>
        <v/>
      </c>
      <c r="H15" s="199" t="str">
        <f t="shared" si="0"/>
        <v/>
      </c>
      <c r="J15" s="171">
        <v>8</v>
      </c>
      <c r="K15" s="75" t="s">
        <v>62</v>
      </c>
      <c r="L15" s="159" t="s">
        <v>62</v>
      </c>
      <c r="M15" s="160" t="s">
        <v>62</v>
      </c>
      <c r="N15" s="160" t="s">
        <v>62</v>
      </c>
      <c r="O15" s="160" t="s">
        <v>62</v>
      </c>
      <c r="P15" s="199" t="s">
        <v>62</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87" t="s">
        <v>62</v>
      </c>
      <c r="L17" s="589"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87" t="s">
        <v>62</v>
      </c>
      <c r="L19" s="589"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87" t="s">
        <v>62</v>
      </c>
      <c r="L21" s="589"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88" t="s">
        <v>62</v>
      </c>
      <c r="L23" s="590"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87" t="s">
        <v>62</v>
      </c>
      <c r="L27" s="589"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87" t="s">
        <v>62</v>
      </c>
      <c r="L29" s="589"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87" t="s">
        <v>62</v>
      </c>
      <c r="L37" s="589"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87" t="s">
        <v>62</v>
      </c>
      <c r="L39" s="589"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87" t="s">
        <v>62</v>
      </c>
      <c r="L41" s="589"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88" t="s">
        <v>62</v>
      </c>
      <c r="L43" s="590"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87" t="s">
        <v>62</v>
      </c>
      <c r="L53" s="589"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87" t="s">
        <v>62</v>
      </c>
      <c r="L55" s="589"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2">
        <f>Start!C56</f>
        <v>50</v>
      </c>
      <c r="C57" s="535" t="str">
        <f>IF(Start!D56="","",Start!D56)</f>
        <v/>
      </c>
      <c r="D57" s="536" t="str">
        <f>IF($C57="","",IF(V.l.ZPV!$C$6="","0",IF(ISNA(MATCH($C57,ZPVOblN,0)),COUNTIF(ZPVOblT,".")+1,LOOKUP($C57,ZPVOblN,ZPVOblD))))</f>
        <v/>
      </c>
      <c r="E57" s="537" t="str">
        <f>IF($C57="","",LOOKUP($C57,'DV - P'!$Y$1:$Y$50,'DV - P'!$Z$1:$Z$50))</f>
        <v/>
      </c>
      <c r="F57" s="537" t="str">
        <f>IF($C57="","",LOOKUP($C57,'PJ - P'!$Y$1:$Y$50,'PJ - P'!$Z$1:$Z$50))</f>
        <v/>
      </c>
      <c r="G57" s="537" t="str">
        <f>IF(C57="","",TEST!J54)</f>
        <v/>
      </c>
      <c r="H57" s="538" t="str">
        <f t="shared" si="0"/>
        <v/>
      </c>
      <c r="J57" s="545">
        <v>50</v>
      </c>
      <c r="K57" s="535" t="s">
        <v>62</v>
      </c>
      <c r="L57" s="536" t="s">
        <v>62</v>
      </c>
      <c r="M57" s="537" t="s">
        <v>62</v>
      </c>
      <c r="N57" s="537" t="s">
        <v>62</v>
      </c>
      <c r="O57" s="537" t="s">
        <v>62</v>
      </c>
      <c r="P57" s="538"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80" t="s">
        <v>52</v>
      </c>
      <c r="C1" s="680"/>
      <c r="D1" s="680"/>
      <c r="E1" s="680"/>
      <c r="F1" s="680"/>
      <c r="G1" s="680"/>
      <c r="H1" s="680"/>
      <c r="I1" s="680"/>
      <c r="J1" s="680"/>
      <c r="K1" s="680"/>
      <c r="L1" s="680"/>
      <c r="M1" s="680"/>
      <c r="N1" s="680"/>
      <c r="O1" s="680"/>
      <c r="P1" s="680"/>
      <c r="Q1" s="680"/>
      <c r="R1" s="680"/>
      <c r="S1" s="680"/>
      <c r="T1" s="680"/>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82" t="str">
        <f>Start!$B$2</f>
        <v>Krajské kolo DOROSTU</v>
      </c>
      <c r="D3" s="682"/>
      <c r="E3" s="682"/>
      <c r="F3" s="682"/>
      <c r="G3" s="682"/>
      <c r="H3" s="682"/>
      <c r="I3" s="682"/>
      <c r="J3" s="682"/>
      <c r="K3" s="682"/>
      <c r="L3" s="682"/>
      <c r="M3" s="682"/>
      <c r="N3" s="682"/>
      <c r="O3" s="682"/>
      <c r="P3" s="682"/>
      <c r="Q3" s="682"/>
      <c r="R3" s="682"/>
      <c r="S3" s="682"/>
      <c r="T3" s="434"/>
      <c r="U3" s="434"/>
    </row>
    <row r="4" spans="2:21" s="435" customFormat="1" ht="18" x14ac:dyDescent="0.2">
      <c r="B4" s="434"/>
      <c r="C4" s="682" t="str">
        <f>"Kategorie: "&amp;Start!$D$5</f>
        <v>Kategorie: Dorci mladší</v>
      </c>
      <c r="D4" s="682"/>
      <c r="E4" s="682"/>
      <c r="F4" s="682"/>
      <c r="G4" s="682"/>
      <c r="H4" s="682"/>
      <c r="I4" s="434"/>
      <c r="J4" s="434"/>
      <c r="K4" s="434"/>
      <c r="L4" s="434"/>
      <c r="M4" s="681" t="str">
        <f>Start!$B$3</f>
        <v>9.6.2018 Chrudim</v>
      </c>
      <c r="N4" s="681"/>
      <c r="O4" s="681"/>
      <c r="P4" s="681"/>
      <c r="Q4" s="681"/>
      <c r="R4" s="681"/>
      <c r="S4" s="434"/>
      <c r="T4" s="434"/>
      <c r="U4" s="434"/>
    </row>
    <row r="5" spans="2:21" ht="13.5" thickBot="1" x14ac:dyDescent="0.25"/>
    <row r="6" spans="2:21" s="298" customFormat="1" ht="16.5" customHeight="1" thickBot="1" x14ac:dyDescent="0.25">
      <c r="B6" s="683" t="s">
        <v>112</v>
      </c>
      <c r="C6" s="436" t="s">
        <v>0</v>
      </c>
      <c r="D6" s="437" t="s">
        <v>9</v>
      </c>
      <c r="E6" s="437" t="str">
        <f>Start!$F$6</f>
        <v>Okres</v>
      </c>
      <c r="F6" s="438" t="s">
        <v>3</v>
      </c>
      <c r="G6" s="439" t="s">
        <v>4</v>
      </c>
      <c r="H6" s="437" t="s">
        <v>5</v>
      </c>
      <c r="I6" s="440"/>
      <c r="J6" s="441" t="s">
        <v>2</v>
      </c>
      <c r="L6" s="683" t="s">
        <v>113</v>
      </c>
      <c r="M6" s="436" t="s">
        <v>0</v>
      </c>
      <c r="N6" s="437" t="s">
        <v>9</v>
      </c>
      <c r="O6" s="437" t="str">
        <f>Start!$F$6</f>
        <v>Okres</v>
      </c>
      <c r="P6" s="438" t="s">
        <v>3</v>
      </c>
      <c r="Q6" s="439" t="s">
        <v>4</v>
      </c>
      <c r="R6" s="437" t="s">
        <v>5</v>
      </c>
      <c r="T6" s="437" t="s">
        <v>2</v>
      </c>
    </row>
    <row r="7" spans="2:21" ht="13.15" customHeight="1" x14ac:dyDescent="0.2">
      <c r="B7" s="684"/>
      <c r="C7" s="442">
        <f>Start!C7</f>
        <v>1</v>
      </c>
      <c r="D7" s="225" t="str">
        <f>IF(Start!D7="","",Start!D7)</f>
        <v>Votroubek Matyáš</v>
      </c>
      <c r="E7" s="221" t="str">
        <f>IF(Start!F7="","",Start!F7)</f>
        <v>CR</v>
      </c>
      <c r="F7" s="241">
        <f>IF(D7="","",'PJ-V'!$J5)</f>
        <v>25.72</v>
      </c>
      <c r="G7" s="242">
        <f>IF(D7="","",'PJ-V'!$O5)</f>
        <v>25.36</v>
      </c>
      <c r="H7" s="443">
        <f>IF(D7="","",'PJ-V'!$Q5)</f>
        <v>25.36</v>
      </c>
      <c r="I7" s="440"/>
      <c r="J7" s="198">
        <f>IF(D7="","",Výsledky!$F8)</f>
        <v>7</v>
      </c>
      <c r="K7" s="298"/>
      <c r="L7" s="684"/>
      <c r="M7" s="442">
        <f>Start!C7</f>
        <v>1</v>
      </c>
      <c r="N7" s="225" t="str">
        <f>IF(Start!D7="","",Start!D7)</f>
        <v>Votroubek Matyáš</v>
      </c>
      <c r="O7" s="221" t="str">
        <f>IF(Start!F7="","",Start!F7)</f>
        <v>CR</v>
      </c>
      <c r="P7" s="241">
        <f>IF(N7="","",'DV-V'!$J5)</f>
        <v>22.94</v>
      </c>
      <c r="Q7" s="242">
        <f>IF(N7="","",'DV-V'!$O5)</f>
        <v>22.71</v>
      </c>
      <c r="R7" s="443">
        <f>IF(N7="","",'DV-V'!$Q5)</f>
        <v>22.71</v>
      </c>
      <c r="S7" s="440"/>
      <c r="T7" s="198">
        <f>IF(N7="","",Výsledky!$E8)</f>
        <v>7</v>
      </c>
      <c r="U7" s="286"/>
    </row>
    <row r="8" spans="2:21" x14ac:dyDescent="0.2">
      <c r="B8" s="684"/>
      <c r="C8" s="383">
        <f>Start!C8</f>
        <v>2</v>
      </c>
      <c r="D8" s="306" t="str">
        <f>IF(Start!D8="","",Start!D8)</f>
        <v>Vaníček Tomáš</v>
      </c>
      <c r="E8" s="380" t="str">
        <f>IF(Start!F8="","",Start!F8)</f>
        <v>PA</v>
      </c>
      <c r="F8" s="97">
        <f>IF(D8="","",'PJ-V'!$J6)</f>
        <v>25.17</v>
      </c>
      <c r="G8" s="99">
        <f>IF(D8="","",'PJ-V'!$O6)</f>
        <v>25.62</v>
      </c>
      <c r="H8" s="151">
        <f>IF(D8="","",'PJ-V'!$Q6)</f>
        <v>25.17</v>
      </c>
      <c r="I8" s="440"/>
      <c r="J8" s="199">
        <f>IF(D8="","",Výsledky!$F9)</f>
        <v>6</v>
      </c>
      <c r="K8" s="444"/>
      <c r="L8" s="684"/>
      <c r="M8" s="383">
        <f>Start!C8</f>
        <v>2</v>
      </c>
      <c r="N8" s="306" t="str">
        <f>IF(Start!D8="","",Start!D8)</f>
        <v>Vaníček Tomáš</v>
      </c>
      <c r="O8" s="380" t="str">
        <f>IF(Start!F8="","",Start!F8)</f>
        <v>PA</v>
      </c>
      <c r="P8" s="97">
        <f>IF(N8="","",'DV-V'!$J6)</f>
        <v>20.69</v>
      </c>
      <c r="Q8" s="99">
        <f>IF(N8="","",'DV-V'!$O6)</f>
        <v>20.59</v>
      </c>
      <c r="R8" s="151">
        <f>IF(N8="","",'DV-V'!$Q6)</f>
        <v>20.59</v>
      </c>
      <c r="S8" s="440"/>
      <c r="T8" s="199">
        <f>IF(N8="","",Výsledky!$E9)</f>
        <v>6</v>
      </c>
      <c r="U8" s="286"/>
    </row>
    <row r="9" spans="2:21" x14ac:dyDescent="0.2">
      <c r="B9" s="684"/>
      <c r="C9" s="399">
        <f>Start!C9</f>
        <v>3</v>
      </c>
      <c r="D9" s="312" t="str">
        <f>IF(Start!D9="","",Start!D9)</f>
        <v>Dušek Jakub</v>
      </c>
      <c r="E9" s="396" t="str">
        <f>IF(Start!F9="","",Start!F9)</f>
        <v>UO</v>
      </c>
      <c r="F9" s="243">
        <f>IF(D9="","",'PJ-V'!$J7)</f>
        <v>19.72</v>
      </c>
      <c r="G9" s="244">
        <f>IF(D9="","",'PJ-V'!$O7)</f>
        <v>22.3</v>
      </c>
      <c r="H9" s="445">
        <f>IF(D9="","",'PJ-V'!$Q7)</f>
        <v>19.72</v>
      </c>
      <c r="I9" s="440"/>
      <c r="J9" s="200">
        <f>IF(D9="","",Výsledky!$F10)</f>
        <v>2</v>
      </c>
      <c r="K9" s="444"/>
      <c r="L9" s="684"/>
      <c r="M9" s="399">
        <f>Start!C9</f>
        <v>3</v>
      </c>
      <c r="N9" s="312" t="str">
        <f>IF(Start!D9="","",Start!D9)</f>
        <v>Dušek Jakub</v>
      </c>
      <c r="O9" s="396" t="str">
        <f>IF(Start!F9="","",Start!F9)</f>
        <v>UO</v>
      </c>
      <c r="P9" s="243">
        <f>IF(N9="","",'DV-V'!$J7)</f>
        <v>18.32</v>
      </c>
      <c r="Q9" s="244">
        <f>IF(N9="","",'DV-V'!$O7)</f>
        <v>17.71</v>
      </c>
      <c r="R9" s="445">
        <f>IF(N9="","",'DV-V'!$Q7)</f>
        <v>17.71</v>
      </c>
      <c r="S9" s="440"/>
      <c r="T9" s="200">
        <f>IF(N9="","",Výsledky!$E10)</f>
        <v>2</v>
      </c>
      <c r="U9" s="286"/>
    </row>
    <row r="10" spans="2:21" x14ac:dyDescent="0.2">
      <c r="B10" s="684"/>
      <c r="C10" s="383">
        <f>Start!C10</f>
        <v>4</v>
      </c>
      <c r="D10" s="306" t="str">
        <f>IF(Start!D10="","",Start!D10)</f>
        <v>Flégr Lukáš</v>
      </c>
      <c r="E10" s="380" t="str">
        <f>IF(Start!F10="","",Start!F10)</f>
        <v>CR</v>
      </c>
      <c r="F10" s="97">
        <f>IF(D10="","",'PJ-V'!$J8)</f>
        <v>18.39</v>
      </c>
      <c r="G10" s="99" t="str">
        <f>IF(D10="","",'PJ-V'!$O8)</f>
        <v>NP</v>
      </c>
      <c r="H10" s="151">
        <f>IF(D10="","",'PJ-V'!$Q8)</f>
        <v>18.39</v>
      </c>
      <c r="I10" s="440"/>
      <c r="J10" s="199">
        <f>IF(D10="","",Výsledky!$F11)</f>
        <v>1</v>
      </c>
      <c r="K10" s="444"/>
      <c r="L10" s="684"/>
      <c r="M10" s="383">
        <f>Start!C10</f>
        <v>4</v>
      </c>
      <c r="N10" s="306" t="str">
        <f>IF(Start!D10="","",Start!D10)</f>
        <v>Flégr Lukáš</v>
      </c>
      <c r="O10" s="380" t="str">
        <f>IF(Start!F10="","",Start!F10)</f>
        <v>CR</v>
      </c>
      <c r="P10" s="97">
        <f>IF(N10="","",'DV-V'!$J8)</f>
        <v>17.28</v>
      </c>
      <c r="Q10" s="99" t="str">
        <f>IF(N10="","",'DV-V'!$O8)</f>
        <v>NP</v>
      </c>
      <c r="R10" s="151">
        <f>IF(N10="","",'DV-V'!$Q8)</f>
        <v>17.28</v>
      </c>
      <c r="S10" s="440"/>
      <c r="T10" s="199">
        <f>IF(N10="","",Výsledky!$E11)</f>
        <v>1</v>
      </c>
      <c r="U10" s="286"/>
    </row>
    <row r="11" spans="2:21" x14ac:dyDescent="0.2">
      <c r="B11" s="684"/>
      <c r="C11" s="399">
        <f>Start!C11</f>
        <v>5</v>
      </c>
      <c r="D11" s="312" t="str">
        <f>IF(Start!D11="","",Start!D11)</f>
        <v>Brodský Samuel</v>
      </c>
      <c r="E11" s="396" t="str">
        <f>IF(Start!F11="","",Start!F11)</f>
        <v>PA</v>
      </c>
      <c r="F11" s="243">
        <f>IF(D11="","",'PJ-V'!$J9)</f>
        <v>24.86</v>
      </c>
      <c r="G11" s="244">
        <f>IF(D11="","",'PJ-V'!$O9)</f>
        <v>25.54</v>
      </c>
      <c r="H11" s="445">
        <f>IF(D11="","",'PJ-V'!$Q9)</f>
        <v>24.86</v>
      </c>
      <c r="I11" s="440"/>
      <c r="J11" s="200">
        <f>IF(D11="","",Výsledky!$F12)</f>
        <v>5</v>
      </c>
      <c r="K11" s="444"/>
      <c r="L11" s="684"/>
      <c r="M11" s="399">
        <f>Start!C11</f>
        <v>5</v>
      </c>
      <c r="N11" s="312" t="str">
        <f>IF(Start!D11="","",Start!D11)</f>
        <v>Brodský Samuel</v>
      </c>
      <c r="O11" s="396" t="str">
        <f>IF(Start!F11="","",Start!F11)</f>
        <v>PA</v>
      </c>
      <c r="P11" s="243">
        <f>IF(N11="","",'DV-V'!$J9)</f>
        <v>20.48</v>
      </c>
      <c r="Q11" s="244">
        <f>IF(N11="","",'DV-V'!$O9)</f>
        <v>19.89</v>
      </c>
      <c r="R11" s="445">
        <f>IF(N11="","",'DV-V'!$Q9)</f>
        <v>19.89</v>
      </c>
      <c r="S11" s="440"/>
      <c r="T11" s="200">
        <f>IF(N11="","",Výsledky!$E12)</f>
        <v>5</v>
      </c>
      <c r="U11" s="286"/>
    </row>
    <row r="12" spans="2:21" x14ac:dyDescent="0.2">
      <c r="B12" s="684"/>
      <c r="C12" s="383">
        <f>Start!C12</f>
        <v>6</v>
      </c>
      <c r="D12" s="306" t="str">
        <f>IF(Start!D12="","",Start!D12)</f>
        <v>Hauf Matěj</v>
      </c>
      <c r="E12" s="380" t="str">
        <f>IF(Start!F12="","",Start!F12)</f>
        <v>UO</v>
      </c>
      <c r="F12" s="97">
        <f>IF(D12="","",'PJ-V'!$J10)</f>
        <v>23.86</v>
      </c>
      <c r="G12" s="99">
        <f>IF(D12="","",'PJ-V'!$O10)</f>
        <v>21.91</v>
      </c>
      <c r="H12" s="151">
        <f>IF(D12="","",'PJ-V'!$Q10)</f>
        <v>21.91</v>
      </c>
      <c r="I12" s="440"/>
      <c r="J12" s="199">
        <f>IF(D12="","",Výsledky!$F13)</f>
        <v>3</v>
      </c>
      <c r="K12" s="444"/>
      <c r="L12" s="684"/>
      <c r="M12" s="383">
        <f>Start!C12</f>
        <v>6</v>
      </c>
      <c r="N12" s="306" t="str">
        <f>IF(Start!D12="","",Start!D12)</f>
        <v>Hauf Matěj</v>
      </c>
      <c r="O12" s="380" t="str">
        <f>IF(Start!F12="","",Start!F12)</f>
        <v>UO</v>
      </c>
      <c r="P12" s="97">
        <f>IF(N12="","",'DV-V'!$J10)</f>
        <v>19.170000000000002</v>
      </c>
      <c r="Q12" s="99">
        <f>IF(N12="","",'DV-V'!$O10)</f>
        <v>18.71</v>
      </c>
      <c r="R12" s="151">
        <f>IF(N12="","",'DV-V'!$Q10)</f>
        <v>18.71</v>
      </c>
      <c r="S12" s="440"/>
      <c r="T12" s="199">
        <f>IF(N12="","",Výsledky!$E13)</f>
        <v>3</v>
      </c>
      <c r="U12" s="286"/>
    </row>
    <row r="13" spans="2:21" x14ac:dyDescent="0.2">
      <c r="B13" s="684"/>
      <c r="C13" s="399">
        <f>Start!C13</f>
        <v>7</v>
      </c>
      <c r="D13" s="312" t="str">
        <f>IF(Start!D13="","",Start!D13)</f>
        <v>Bezdíček Jakub</v>
      </c>
      <c r="E13" s="396" t="str">
        <f>IF(Start!F13="","",Start!F13)</f>
        <v>UO</v>
      </c>
      <c r="F13" s="243">
        <f>IF(D13="","",'PJ-V'!$J11)</f>
        <v>23.25</v>
      </c>
      <c r="G13" s="244">
        <f>IF(D13="","",'PJ-V'!$O11)</f>
        <v>22.98</v>
      </c>
      <c r="H13" s="445">
        <f>IF(D13="","",'PJ-V'!$Q11)</f>
        <v>22.98</v>
      </c>
      <c r="I13" s="440"/>
      <c r="J13" s="200">
        <f>IF(D13="","",Výsledky!$F14)</f>
        <v>4</v>
      </c>
      <c r="K13" s="444"/>
      <c r="L13" s="684"/>
      <c r="M13" s="399">
        <f>Start!C13</f>
        <v>7</v>
      </c>
      <c r="N13" s="312" t="str">
        <f>IF(Start!D13="","",Start!D13)</f>
        <v>Bezdíček Jakub</v>
      </c>
      <c r="O13" s="396" t="str">
        <f>IF(Start!F13="","",Start!F13)</f>
        <v>UO</v>
      </c>
      <c r="P13" s="243">
        <f>IF(N13="","",'DV-V'!$J11)</f>
        <v>19.45</v>
      </c>
      <c r="Q13" s="244" t="str">
        <f>IF(N13="","",'DV-V'!$O11)</f>
        <v>NP</v>
      </c>
      <c r="R13" s="445">
        <f>IF(N13="","",'DV-V'!$Q11)</f>
        <v>19.45</v>
      </c>
      <c r="S13" s="440"/>
      <c r="T13" s="200">
        <f>IF(N13="","",Výsledky!$E14)</f>
        <v>4</v>
      </c>
      <c r="U13" s="286"/>
    </row>
    <row r="14" spans="2:21" x14ac:dyDescent="0.2">
      <c r="B14" s="684"/>
      <c r="C14" s="383">
        <f>Start!C14</f>
        <v>8</v>
      </c>
      <c r="D14" s="306" t="str">
        <f>IF(Start!D14="","",Start!D14)</f>
        <v/>
      </c>
      <c r="E14" s="380" t="str">
        <f>IF(Start!F14="","",Start!F14)</f>
        <v/>
      </c>
      <c r="F14" s="97" t="str">
        <f>IF(D14="","",'PJ-V'!$J12)</f>
        <v/>
      </c>
      <c r="G14" s="99" t="str">
        <f>IF(D14="","",'PJ-V'!$O12)</f>
        <v/>
      </c>
      <c r="H14" s="151" t="str">
        <f>IF(D14="","",'PJ-V'!$Q12)</f>
        <v/>
      </c>
      <c r="I14" s="440"/>
      <c r="J14" s="199" t="str">
        <f>IF(D14="","",Výsledky!$F15)</f>
        <v/>
      </c>
      <c r="K14" s="444"/>
      <c r="L14" s="684"/>
      <c r="M14" s="383">
        <f>Start!C14</f>
        <v>8</v>
      </c>
      <c r="N14" s="306" t="str">
        <f>IF(Start!D14="","",Start!D14)</f>
        <v/>
      </c>
      <c r="O14" s="380" t="str">
        <f>IF(Start!F14="","",Start!F14)</f>
        <v/>
      </c>
      <c r="P14" s="97" t="str">
        <f>IF(N14="","",'DV-V'!$J12)</f>
        <v/>
      </c>
      <c r="Q14" s="99" t="str">
        <f>IF(N14="","",'DV-V'!$O12)</f>
        <v/>
      </c>
      <c r="R14" s="151" t="str">
        <f>IF(N14="","",'DV-V'!$Q12)</f>
        <v/>
      </c>
      <c r="S14" s="440"/>
      <c r="T14" s="199" t="str">
        <f>IF(N14="","",Výsledky!$E15)</f>
        <v/>
      </c>
      <c r="U14" s="286"/>
    </row>
    <row r="15" spans="2:21" x14ac:dyDescent="0.2">
      <c r="B15" s="684"/>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84"/>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84"/>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84"/>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84"/>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84"/>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84"/>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84"/>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84"/>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84"/>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84"/>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84"/>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84"/>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84"/>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84"/>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84"/>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84"/>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84"/>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84"/>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84"/>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84"/>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84"/>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84"/>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84"/>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84"/>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84"/>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84"/>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84"/>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84"/>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84"/>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84"/>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84"/>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85"/>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85"/>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83" t="s">
        <v>112</v>
      </c>
      <c r="C32" s="554">
        <f>Start!C32</f>
        <v>26</v>
      </c>
      <c r="D32" s="555" t="str">
        <f>IF(Start!D32="","",Start!D32)</f>
        <v/>
      </c>
      <c r="E32" s="556" t="str">
        <f>IF(Start!F32="","",Start!F32)</f>
        <v/>
      </c>
      <c r="F32" s="217" t="str">
        <f>IF(D32="","",'PJ-V'!$J30)</f>
        <v/>
      </c>
      <c r="G32" s="218" t="str">
        <f>IF(D32="","",'PJ-V'!$O30)</f>
        <v/>
      </c>
      <c r="H32" s="557" t="str">
        <f>IF(D32="","",'PJ-V'!$Q30)</f>
        <v/>
      </c>
      <c r="I32" s="440"/>
      <c r="J32" s="547" t="str">
        <f>IF(D32="","",Výsledky!$F33)</f>
        <v/>
      </c>
      <c r="K32" s="444"/>
      <c r="L32" s="683" t="s">
        <v>113</v>
      </c>
      <c r="M32" s="554">
        <f>Start!C32</f>
        <v>26</v>
      </c>
      <c r="N32" s="555" t="str">
        <f>IF(Start!D32="","",Start!D32)</f>
        <v/>
      </c>
      <c r="O32" s="556" t="str">
        <f>IF(Start!F32="","",Start!F32)</f>
        <v/>
      </c>
      <c r="P32" s="217" t="str">
        <f>IF(N32="","",'DV-V'!$J30)</f>
        <v/>
      </c>
      <c r="Q32" s="218" t="str">
        <f>IF(N32="","",'DV-V'!$O30)</f>
        <v/>
      </c>
      <c r="R32" s="557" t="str">
        <f>IF(N32="","",'DV-V'!$Q30)</f>
        <v/>
      </c>
      <c r="S32" s="440"/>
      <c r="T32" s="547" t="str">
        <f>IF(N32="","",Výsledky!$E33)</f>
        <v/>
      </c>
      <c r="U32" s="286"/>
    </row>
    <row r="33" spans="2:21" x14ac:dyDescent="0.2">
      <c r="B33" s="684"/>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84"/>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84"/>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84"/>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84"/>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84"/>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84"/>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84"/>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84"/>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84"/>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84"/>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84"/>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84"/>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84"/>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84"/>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84"/>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84"/>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84"/>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84"/>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84"/>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84"/>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84"/>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84"/>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84"/>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84"/>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84"/>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84"/>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84"/>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84"/>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84"/>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84"/>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84"/>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84"/>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84"/>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84"/>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84"/>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84"/>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84"/>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84"/>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84"/>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84"/>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84"/>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84"/>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84"/>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84"/>
      <c r="C55" s="548">
        <f>Start!C55</f>
        <v>49</v>
      </c>
      <c r="D55" s="530" t="str">
        <f>IF(Start!D55="","",Start!D55)</f>
        <v/>
      </c>
      <c r="E55" s="549" t="str">
        <f>IF(Start!F55="","",Start!F55)</f>
        <v/>
      </c>
      <c r="F55" s="550" t="str">
        <f>IF(D55="","",'PJ-V'!$J53)</f>
        <v/>
      </c>
      <c r="G55" s="551" t="str">
        <f>IF(D55="","",'PJ-V'!$O53)</f>
        <v/>
      </c>
      <c r="H55" s="552" t="str">
        <f>IF(D55="","",'PJ-V'!$Q53)</f>
        <v/>
      </c>
      <c r="I55" s="440"/>
      <c r="J55" s="205" t="str">
        <f>IF(D55="","",Výsledky!$F56)</f>
        <v/>
      </c>
      <c r="K55" s="444"/>
      <c r="L55" s="684"/>
      <c r="M55" s="548">
        <f>Start!C55</f>
        <v>49</v>
      </c>
      <c r="N55" s="530" t="str">
        <f>IF(Start!D55="","",Start!D55)</f>
        <v/>
      </c>
      <c r="O55" s="549" t="str">
        <f>IF(Start!F55="","",Start!F55)</f>
        <v/>
      </c>
      <c r="P55" s="550" t="str">
        <f>IF(N55="","",'DV-V'!$J53)</f>
        <v/>
      </c>
      <c r="Q55" s="551" t="str">
        <f>IF(N55="","",'DV-V'!$O53)</f>
        <v/>
      </c>
      <c r="R55" s="552" t="str">
        <f>IF(N55="","",'DV-V'!$Q53)</f>
        <v/>
      </c>
      <c r="S55" s="440"/>
      <c r="T55" s="205" t="str">
        <f>IF(N55="","",Výsledky!$E56)</f>
        <v/>
      </c>
      <c r="U55" s="286"/>
    </row>
    <row r="56" spans="2:21" ht="13.5" thickBot="1" x14ac:dyDescent="0.25">
      <c r="B56" s="685"/>
      <c r="C56" s="553">
        <f>Start!C56</f>
        <v>50</v>
      </c>
      <c r="D56" s="533" t="str">
        <f>IF(Start!D56="","",Start!D56)</f>
        <v/>
      </c>
      <c r="E56" s="496" t="str">
        <f>IF(Start!F56="","",Start!F56)</f>
        <v/>
      </c>
      <c r="F56" s="524" t="str">
        <f>IF(D56="","",'PJ-V'!$J54)</f>
        <v/>
      </c>
      <c r="G56" s="526" t="str">
        <f>IF(D56="","",'PJ-V'!$O54)</f>
        <v/>
      </c>
      <c r="H56" s="529" t="str">
        <f>IF(D56="","",'PJ-V'!$Q54)</f>
        <v/>
      </c>
      <c r="I56" s="440"/>
      <c r="J56" s="558" t="str">
        <f>IF(D56="","",Výsledky!$F57)</f>
        <v/>
      </c>
      <c r="K56" s="444"/>
      <c r="L56" s="685"/>
      <c r="M56" s="553">
        <f>Start!C56</f>
        <v>50</v>
      </c>
      <c r="N56" s="533" t="str">
        <f>IF(Start!D56="","",Start!D56)</f>
        <v/>
      </c>
      <c r="O56" s="496" t="str">
        <f>IF(Start!F56="","",Start!F56)</f>
        <v/>
      </c>
      <c r="P56" s="524" t="str">
        <f>IF(N56="","",'DV-V'!$J54)</f>
        <v/>
      </c>
      <c r="Q56" s="526" t="str">
        <f>IF(N56="","",'DV-V'!$O54)</f>
        <v/>
      </c>
      <c r="R56" s="529" t="str">
        <f>IF(N56="","",'DV-V'!$Q54)</f>
        <v/>
      </c>
      <c r="S56" s="440"/>
      <c r="T56" s="558" t="str">
        <f>IF(N56="","",Výsledky!$E57)</f>
        <v/>
      </c>
      <c r="U56" s="286"/>
    </row>
    <row r="57" spans="2:21" ht="13.7" customHeight="1" x14ac:dyDescent="0.2">
      <c r="H57" s="444"/>
    </row>
    <row r="58" spans="2:21" ht="26.25" x14ac:dyDescent="0.2">
      <c r="B58" s="678" t="str">
        <f>B1</f>
        <v>Tisková sestava</v>
      </c>
      <c r="C58" s="678"/>
      <c r="D58" s="678"/>
      <c r="E58" s="678"/>
      <c r="F58" s="678"/>
      <c r="G58" s="678"/>
      <c r="H58" s="678"/>
      <c r="I58" s="678"/>
      <c r="J58" s="678"/>
      <c r="K58" s="678"/>
      <c r="L58" s="678"/>
      <c r="M58" s="678"/>
      <c r="N58" s="678"/>
      <c r="O58" s="678"/>
      <c r="P58" s="678"/>
      <c r="Q58" s="678"/>
      <c r="R58" s="678"/>
      <c r="S58" s="678"/>
      <c r="T58" s="678"/>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86" t="str">
        <f>C3</f>
        <v>Krajské kolo DOROSTU</v>
      </c>
      <c r="D60" s="686"/>
      <c r="E60" s="686"/>
      <c r="F60" s="686"/>
      <c r="G60" s="686"/>
      <c r="H60" s="686"/>
      <c r="I60" s="686"/>
      <c r="J60" s="686"/>
      <c r="K60" s="686"/>
      <c r="L60" s="686"/>
      <c r="M60" s="686"/>
      <c r="N60" s="686"/>
      <c r="O60" s="686"/>
      <c r="P60" s="686"/>
      <c r="Q60" s="686"/>
      <c r="R60" s="686"/>
      <c r="S60" s="686"/>
      <c r="T60" s="434"/>
      <c r="U60" s="434"/>
    </row>
    <row r="61" spans="2:21" s="435" customFormat="1" ht="18" x14ac:dyDescent="0.2">
      <c r="B61" s="434"/>
      <c r="C61" s="686" t="str">
        <f>C4</f>
        <v>Kategorie: Dorci mladší</v>
      </c>
      <c r="D61" s="686"/>
      <c r="E61" s="686"/>
      <c r="F61" s="686"/>
      <c r="G61" s="686"/>
      <c r="H61" s="686"/>
      <c r="I61" s="434"/>
      <c r="J61" s="434"/>
      <c r="K61" s="434"/>
      <c r="L61" s="434"/>
      <c r="M61" s="687" t="str">
        <f>M4</f>
        <v>9.6.2018 Chrudim</v>
      </c>
      <c r="N61" s="687"/>
      <c r="O61" s="687"/>
      <c r="P61" s="687"/>
      <c r="Q61" s="687"/>
      <c r="R61" s="687"/>
      <c r="S61" s="434"/>
      <c r="T61" s="434"/>
      <c r="U61" s="434"/>
    </row>
    <row r="62" spans="2:21" ht="13.5" thickBot="1" x14ac:dyDescent="0.25"/>
    <row r="63" spans="2:21" ht="16.5" customHeight="1" thickBot="1" x14ac:dyDescent="0.25">
      <c r="B63" s="683" t="s">
        <v>114</v>
      </c>
      <c r="C63" s="436" t="s">
        <v>0</v>
      </c>
      <c r="D63" s="437" t="s">
        <v>9</v>
      </c>
      <c r="E63" s="437" t="str">
        <f>Start!$F$6</f>
        <v>Okres</v>
      </c>
      <c r="F63" s="462"/>
      <c r="G63" s="462"/>
      <c r="H63" s="463"/>
      <c r="I63" s="298"/>
      <c r="J63" s="437" t="s">
        <v>2</v>
      </c>
      <c r="K63" s="464"/>
      <c r="L63" s="683" t="s">
        <v>53</v>
      </c>
      <c r="M63" s="436" t="s">
        <v>0</v>
      </c>
      <c r="N63" s="296" t="s">
        <v>9</v>
      </c>
      <c r="O63" s="437" t="str">
        <f>Start!$F$6</f>
        <v>Okres</v>
      </c>
      <c r="P63" s="465"/>
      <c r="Q63" s="465"/>
      <c r="R63" s="437" t="s">
        <v>36</v>
      </c>
      <c r="S63" s="298"/>
      <c r="T63" s="437" t="s">
        <v>2</v>
      </c>
      <c r="U63" s="298"/>
    </row>
    <row r="64" spans="2:21" x14ac:dyDescent="0.2">
      <c r="B64" s="684"/>
      <c r="C64" s="366">
        <f>Start!C7</f>
        <v>1</v>
      </c>
      <c r="D64" s="53" t="str">
        <f>IF(Start!D7="","",Start!D7)</f>
        <v>Votroubek Matyáš</v>
      </c>
      <c r="E64" s="363" t="str">
        <f>IF(Start!F7="","",Start!F7)</f>
        <v>CR</v>
      </c>
      <c r="F64" s="466"/>
      <c r="G64" s="466"/>
      <c r="H64" s="31"/>
      <c r="J64" s="198" t="str">
        <f>IF(D64="","",Výsledky!D8)</f>
        <v>0</v>
      </c>
      <c r="K64" s="440"/>
      <c r="L64" s="684"/>
      <c r="M64" s="366">
        <f>Start!C7</f>
        <v>1</v>
      </c>
      <c r="N64" s="53" t="str">
        <f>IF(Start!D7="","",Start!D7)</f>
        <v>Votroubek Matyáš</v>
      </c>
      <c r="O64" s="363" t="str">
        <f>IF(Start!F7="","",Start!F7)</f>
        <v>CR</v>
      </c>
      <c r="P64" s="467"/>
      <c r="Q64" s="467"/>
      <c r="R64" s="198">
        <f>IF(N64="","",TEST!F5)</f>
        <v>0</v>
      </c>
      <c r="T64" s="198">
        <f>IF(N64="","",TEST!J5)</f>
        <v>1</v>
      </c>
    </row>
    <row r="65" spans="2:20" x14ac:dyDescent="0.2">
      <c r="B65" s="684"/>
      <c r="C65" s="383">
        <f>Start!C8</f>
        <v>2</v>
      </c>
      <c r="D65" s="75" t="str">
        <f>IF(Start!D8="","",Start!D8)</f>
        <v>Vaníček Tomáš</v>
      </c>
      <c r="E65" s="380" t="str">
        <f>IF(Start!F8="","",Start!F8)</f>
        <v>PA</v>
      </c>
      <c r="F65" s="466"/>
      <c r="G65" s="466"/>
      <c r="H65" s="31"/>
      <c r="J65" s="199" t="str">
        <f>IF(D65="","",Výsledky!D9)</f>
        <v>0</v>
      </c>
      <c r="K65" s="440"/>
      <c r="L65" s="684"/>
      <c r="M65" s="383">
        <f>Start!C8</f>
        <v>2</v>
      </c>
      <c r="N65" s="75" t="str">
        <f>IF(Start!D8="","",Start!D8)</f>
        <v>Vaníček Tomáš</v>
      </c>
      <c r="O65" s="380" t="str">
        <f>IF(Start!F8="","",Start!F8)</f>
        <v>PA</v>
      </c>
      <c r="P65" s="467"/>
      <c r="Q65" s="467"/>
      <c r="R65" s="199">
        <f>IF(N65="","",TEST!F6)</f>
        <v>0</v>
      </c>
      <c r="T65" s="199">
        <f>IF(N65="","",TEST!J6)</f>
        <v>1</v>
      </c>
    </row>
    <row r="66" spans="2:20" x14ac:dyDescent="0.2">
      <c r="B66" s="684"/>
      <c r="C66" s="399">
        <f>Start!C9</f>
        <v>3</v>
      </c>
      <c r="D66" s="54" t="str">
        <f>IF(Start!D9="","",Start!D9)</f>
        <v>Dušek Jakub</v>
      </c>
      <c r="E66" s="396" t="str">
        <f>IF(Start!F9="","",Start!F9)</f>
        <v>UO</v>
      </c>
      <c r="F66" s="466"/>
      <c r="G66" s="466"/>
      <c r="H66" s="31"/>
      <c r="J66" s="200" t="str">
        <f>IF(D66="","",Výsledky!D10)</f>
        <v>0</v>
      </c>
      <c r="K66" s="440"/>
      <c r="L66" s="684"/>
      <c r="M66" s="399">
        <f>Start!C9</f>
        <v>3</v>
      </c>
      <c r="N66" s="54" t="str">
        <f>IF(Start!D9="","",Start!D9)</f>
        <v>Dušek Jakub</v>
      </c>
      <c r="O66" s="396" t="str">
        <f>IF(Start!F9="","",Start!F9)</f>
        <v>UO</v>
      </c>
      <c r="P66" s="467"/>
      <c r="Q66" s="467"/>
      <c r="R66" s="200">
        <f>IF(N66="","",TEST!F7)</f>
        <v>0</v>
      </c>
      <c r="T66" s="200">
        <f>IF(N66="","",TEST!J7)</f>
        <v>1</v>
      </c>
    </row>
    <row r="67" spans="2:20" x14ac:dyDescent="0.2">
      <c r="B67" s="684"/>
      <c r="C67" s="383">
        <f>Start!C10</f>
        <v>4</v>
      </c>
      <c r="D67" s="75" t="str">
        <f>IF(Start!D10="","",Start!D10)</f>
        <v>Flégr Lukáš</v>
      </c>
      <c r="E67" s="380" t="str">
        <f>IF(Start!F10="","",Start!F10)</f>
        <v>CR</v>
      </c>
      <c r="F67" s="466"/>
      <c r="G67" s="466"/>
      <c r="H67" s="31"/>
      <c r="J67" s="199" t="str">
        <f>IF(D67="","",Výsledky!D11)</f>
        <v>0</v>
      </c>
      <c r="K67" s="440"/>
      <c r="L67" s="684"/>
      <c r="M67" s="383">
        <f>Start!C10</f>
        <v>4</v>
      </c>
      <c r="N67" s="75" t="str">
        <f>IF(Start!D10="","",Start!D10)</f>
        <v>Flégr Lukáš</v>
      </c>
      <c r="O67" s="380" t="str">
        <f>IF(Start!F10="","",Start!F10)</f>
        <v>CR</v>
      </c>
      <c r="P67" s="467"/>
      <c r="Q67" s="467"/>
      <c r="R67" s="199">
        <f>IF(N67="","",TEST!F8)</f>
        <v>0</v>
      </c>
      <c r="T67" s="199">
        <f>IF(N67="","",TEST!J8)</f>
        <v>1</v>
      </c>
    </row>
    <row r="68" spans="2:20" x14ac:dyDescent="0.2">
      <c r="B68" s="684"/>
      <c r="C68" s="399">
        <f>Start!C11</f>
        <v>5</v>
      </c>
      <c r="D68" s="54" t="str">
        <f>IF(Start!D11="","",Start!D11)</f>
        <v>Brodský Samuel</v>
      </c>
      <c r="E68" s="396" t="str">
        <f>IF(Start!F11="","",Start!F11)</f>
        <v>PA</v>
      </c>
      <c r="F68" s="466"/>
      <c r="G68" s="466"/>
      <c r="H68" s="31"/>
      <c r="J68" s="200" t="str">
        <f>IF(D68="","",Výsledky!D12)</f>
        <v>0</v>
      </c>
      <c r="K68" s="440"/>
      <c r="L68" s="684"/>
      <c r="M68" s="399">
        <f>Start!C11</f>
        <v>5</v>
      </c>
      <c r="N68" s="54" t="str">
        <f>IF(Start!D11="","",Start!D11)</f>
        <v>Brodský Samuel</v>
      </c>
      <c r="O68" s="396" t="str">
        <f>IF(Start!F11="","",Start!F11)</f>
        <v>PA</v>
      </c>
      <c r="P68" s="467"/>
      <c r="Q68" s="467"/>
      <c r="R68" s="200">
        <f>IF(N68="","",TEST!F9)</f>
        <v>4</v>
      </c>
      <c r="T68" s="200">
        <f>IF(N68="","",TEST!J9)</f>
        <v>7</v>
      </c>
    </row>
    <row r="69" spans="2:20" x14ac:dyDescent="0.2">
      <c r="B69" s="684"/>
      <c r="C69" s="383">
        <f>Start!C12</f>
        <v>6</v>
      </c>
      <c r="D69" s="75" t="str">
        <f>IF(Start!D12="","",Start!D12)</f>
        <v>Hauf Matěj</v>
      </c>
      <c r="E69" s="380" t="str">
        <f>IF(Start!F12="","",Start!F12)</f>
        <v>UO</v>
      </c>
      <c r="F69" s="466"/>
      <c r="G69" s="466"/>
      <c r="H69" s="31"/>
      <c r="J69" s="199" t="str">
        <f>IF(D69="","",Výsledky!D13)</f>
        <v>0</v>
      </c>
      <c r="K69" s="440"/>
      <c r="L69" s="684"/>
      <c r="M69" s="383">
        <f>Start!C12</f>
        <v>6</v>
      </c>
      <c r="N69" s="75" t="str">
        <f>IF(Start!D12="","",Start!D12)</f>
        <v>Hauf Matěj</v>
      </c>
      <c r="O69" s="380" t="str">
        <f>IF(Start!F12="","",Start!F12)</f>
        <v>UO</v>
      </c>
      <c r="P69" s="467"/>
      <c r="Q69" s="467"/>
      <c r="R69" s="199">
        <f>IF(N69="","",TEST!F10)</f>
        <v>0</v>
      </c>
      <c r="T69" s="199">
        <f>IF(N69="","",TEST!J10)</f>
        <v>1</v>
      </c>
    </row>
    <row r="70" spans="2:20" x14ac:dyDescent="0.2">
      <c r="B70" s="684"/>
      <c r="C70" s="399">
        <f>Start!C13</f>
        <v>7</v>
      </c>
      <c r="D70" s="54" t="str">
        <f>IF(Start!D13="","",Start!D13)</f>
        <v>Bezdíček Jakub</v>
      </c>
      <c r="E70" s="396" t="str">
        <f>IF(Start!F13="","",Start!F13)</f>
        <v>UO</v>
      </c>
      <c r="F70" s="466"/>
      <c r="G70" s="466"/>
      <c r="H70" s="31"/>
      <c r="J70" s="200" t="str">
        <f>IF(D70="","",Výsledky!D14)</f>
        <v>0</v>
      </c>
      <c r="K70" s="440"/>
      <c r="L70" s="684"/>
      <c r="M70" s="399">
        <f>Start!C13</f>
        <v>7</v>
      </c>
      <c r="N70" s="54" t="str">
        <f>IF(Start!D13="","",Start!D13)</f>
        <v>Bezdíček Jakub</v>
      </c>
      <c r="O70" s="396" t="str">
        <f>IF(Start!F13="","",Start!F13)</f>
        <v>UO</v>
      </c>
      <c r="P70" s="467"/>
      <c r="Q70" s="467"/>
      <c r="R70" s="200">
        <f>IF(N70="","",TEST!F11)</f>
        <v>3</v>
      </c>
      <c r="T70" s="200">
        <f>IF(N70="","",TEST!J11)</f>
        <v>6</v>
      </c>
    </row>
    <row r="71" spans="2:20" x14ac:dyDescent="0.2">
      <c r="B71" s="684"/>
      <c r="C71" s="383">
        <f>Start!C14</f>
        <v>8</v>
      </c>
      <c r="D71" s="75" t="str">
        <f>IF(Start!D14="","",Start!D14)</f>
        <v/>
      </c>
      <c r="E71" s="380" t="str">
        <f>IF(Start!F14="","",Start!F14)</f>
        <v/>
      </c>
      <c r="F71" s="466"/>
      <c r="G71" s="466"/>
      <c r="H71" s="31"/>
      <c r="J71" s="199" t="str">
        <f>IF(D71="","",Výsledky!D15)</f>
        <v/>
      </c>
      <c r="K71" s="440"/>
      <c r="L71" s="684"/>
      <c r="M71" s="383">
        <f>Start!C14</f>
        <v>8</v>
      </c>
      <c r="N71" s="75" t="str">
        <f>IF(Start!D14="","",Start!D14)</f>
        <v/>
      </c>
      <c r="O71" s="380" t="str">
        <f>IF(Start!F14="","",Start!F14)</f>
        <v/>
      </c>
      <c r="P71" s="467"/>
      <c r="Q71" s="467"/>
      <c r="R71" s="199" t="str">
        <f>IF(N71="","",TEST!F12)</f>
        <v/>
      </c>
      <c r="T71" s="199" t="str">
        <f>IF(N71="","",TEST!J12)</f>
        <v/>
      </c>
    </row>
    <row r="72" spans="2:20" x14ac:dyDescent="0.2">
      <c r="B72" s="684"/>
      <c r="C72" s="399">
        <f>Start!C15</f>
        <v>9</v>
      </c>
      <c r="D72" s="54" t="str">
        <f>IF(Start!D15="","",Start!D15)</f>
        <v/>
      </c>
      <c r="E72" s="396" t="str">
        <f>IF(Start!F15="","",Start!F15)</f>
        <v/>
      </c>
      <c r="F72" s="466"/>
      <c r="G72" s="466"/>
      <c r="H72" s="31"/>
      <c r="J72" s="200" t="str">
        <f>IF(D72="","",Výsledky!D16)</f>
        <v/>
      </c>
      <c r="K72" s="440"/>
      <c r="L72" s="684"/>
      <c r="M72" s="399">
        <f>Start!C15</f>
        <v>9</v>
      </c>
      <c r="N72" s="54" t="str">
        <f>IF(Start!D15="","",Start!D15)</f>
        <v/>
      </c>
      <c r="O72" s="396" t="str">
        <f>IF(Start!F15="","",Start!F15)</f>
        <v/>
      </c>
      <c r="P72" s="467"/>
      <c r="Q72" s="467"/>
      <c r="R72" s="200" t="str">
        <f>IF(N72="","",TEST!F13)</f>
        <v/>
      </c>
      <c r="T72" s="200" t="str">
        <f>IF(N72="","",TEST!J13)</f>
        <v/>
      </c>
    </row>
    <row r="73" spans="2:20" x14ac:dyDescent="0.2">
      <c r="B73" s="684"/>
      <c r="C73" s="446">
        <f>Start!C16</f>
        <v>10</v>
      </c>
      <c r="D73" s="145" t="str">
        <f>IF(Start!D16="","",Start!D16)</f>
        <v/>
      </c>
      <c r="E73" s="380" t="str">
        <f>IF(Start!F16="","",Start!F16)</f>
        <v/>
      </c>
      <c r="F73" s="466"/>
      <c r="G73" s="466"/>
      <c r="H73" s="31"/>
      <c r="J73" s="201" t="str">
        <f>IF(D73="","",Výsledky!D17)</f>
        <v/>
      </c>
      <c r="K73" s="440"/>
      <c r="L73" s="684"/>
      <c r="M73" s="446">
        <f>Start!C16</f>
        <v>10</v>
      </c>
      <c r="N73" s="145" t="str">
        <f>IF(Start!D16="","",Start!D16)</f>
        <v/>
      </c>
      <c r="O73" s="380" t="str">
        <f>IF(Start!F16="","",Start!F16)</f>
        <v/>
      </c>
      <c r="P73" s="467"/>
      <c r="Q73" s="467"/>
      <c r="R73" s="201" t="str">
        <f>IF(N73="","",TEST!F14)</f>
        <v/>
      </c>
      <c r="T73" s="201" t="str">
        <f>IF(N73="","",TEST!J14)</f>
        <v/>
      </c>
    </row>
    <row r="74" spans="2:20" x14ac:dyDescent="0.2">
      <c r="B74" s="684"/>
      <c r="C74" s="450">
        <f>Start!C17</f>
        <v>11</v>
      </c>
      <c r="D74" s="142" t="str">
        <f>IF(Start!D17="","",Start!D17)</f>
        <v/>
      </c>
      <c r="E74" s="396" t="str">
        <f>IF(Start!F17="","",Start!F17)</f>
        <v/>
      </c>
      <c r="F74" s="466"/>
      <c r="G74" s="466"/>
      <c r="H74" s="31"/>
      <c r="J74" s="202" t="str">
        <f>IF(D74="","",Výsledky!D18)</f>
        <v/>
      </c>
      <c r="K74" s="440"/>
      <c r="L74" s="684"/>
      <c r="M74" s="450">
        <f>Start!C17</f>
        <v>11</v>
      </c>
      <c r="N74" s="142" t="str">
        <f>IF(Start!D17="","",Start!D17)</f>
        <v/>
      </c>
      <c r="O74" s="396" t="str">
        <f>IF(Start!F17="","",Start!F17)</f>
        <v/>
      </c>
      <c r="P74" s="467"/>
      <c r="Q74" s="467"/>
      <c r="R74" s="202" t="str">
        <f>IF(N74="","",TEST!F15)</f>
        <v/>
      </c>
      <c r="T74" s="202" t="str">
        <f>IF(N74="","",TEST!J15)</f>
        <v/>
      </c>
    </row>
    <row r="75" spans="2:20" x14ac:dyDescent="0.2">
      <c r="B75" s="684"/>
      <c r="C75" s="446">
        <f>Start!C18</f>
        <v>12</v>
      </c>
      <c r="D75" s="145" t="str">
        <f>IF(Start!D18="","",Start!D18)</f>
        <v/>
      </c>
      <c r="E75" s="380" t="str">
        <f>IF(Start!F18="","",Start!F18)</f>
        <v/>
      </c>
      <c r="F75" s="466"/>
      <c r="G75" s="466"/>
      <c r="H75" s="31"/>
      <c r="J75" s="201" t="str">
        <f>IF(D75="","",Výsledky!D19)</f>
        <v/>
      </c>
      <c r="K75" s="440"/>
      <c r="L75" s="684"/>
      <c r="M75" s="446">
        <f>Start!C18</f>
        <v>12</v>
      </c>
      <c r="N75" s="145" t="str">
        <f>IF(Start!D18="","",Start!D18)</f>
        <v/>
      </c>
      <c r="O75" s="380" t="str">
        <f>IF(Start!F18="","",Start!F18)</f>
        <v/>
      </c>
      <c r="P75" s="467"/>
      <c r="Q75" s="467"/>
      <c r="R75" s="201" t="str">
        <f>IF(N75="","",TEST!F16)</f>
        <v/>
      </c>
      <c r="T75" s="201" t="str">
        <f>IF(N75="","",TEST!J16)</f>
        <v/>
      </c>
    </row>
    <row r="76" spans="2:20" x14ac:dyDescent="0.2">
      <c r="B76" s="684"/>
      <c r="C76" s="450">
        <f>Start!C19</f>
        <v>13</v>
      </c>
      <c r="D76" s="142" t="str">
        <f>IF(Start!D19="","",Start!D19)</f>
        <v/>
      </c>
      <c r="E76" s="396" t="str">
        <f>IF(Start!F19="","",Start!F19)</f>
        <v/>
      </c>
      <c r="F76" s="466"/>
      <c r="G76" s="466"/>
      <c r="H76" s="31"/>
      <c r="J76" s="202" t="str">
        <f>IF(D76="","",Výsledky!D20)</f>
        <v/>
      </c>
      <c r="K76" s="440"/>
      <c r="L76" s="684"/>
      <c r="M76" s="450">
        <f>Start!C19</f>
        <v>13</v>
      </c>
      <c r="N76" s="142" t="str">
        <f>IF(Start!D19="","",Start!D19)</f>
        <v/>
      </c>
      <c r="O76" s="396" t="str">
        <f>IF(Start!F19="","",Start!F19)</f>
        <v/>
      </c>
      <c r="P76" s="467"/>
      <c r="Q76" s="467"/>
      <c r="R76" s="202" t="str">
        <f>IF(N76="","",TEST!F17)</f>
        <v/>
      </c>
      <c r="T76" s="202" t="str">
        <f>IF(N76="","",TEST!J17)</f>
        <v/>
      </c>
    </row>
    <row r="77" spans="2:20" x14ac:dyDescent="0.2">
      <c r="B77" s="684"/>
      <c r="C77" s="446">
        <f>Start!C20</f>
        <v>14</v>
      </c>
      <c r="D77" s="145" t="str">
        <f>IF(Start!D20="","",Start!D20)</f>
        <v/>
      </c>
      <c r="E77" s="380" t="str">
        <f>IF(Start!F20="","",Start!F20)</f>
        <v/>
      </c>
      <c r="F77" s="466"/>
      <c r="G77" s="466"/>
      <c r="H77" s="31"/>
      <c r="J77" s="201" t="str">
        <f>IF(D77="","",Výsledky!D21)</f>
        <v/>
      </c>
      <c r="K77" s="440"/>
      <c r="L77" s="684"/>
      <c r="M77" s="446">
        <f>Start!C20</f>
        <v>14</v>
      </c>
      <c r="N77" s="145" t="str">
        <f>IF(Start!D20="","",Start!D20)</f>
        <v/>
      </c>
      <c r="O77" s="380" t="str">
        <f>IF(Start!F20="","",Start!F20)</f>
        <v/>
      </c>
      <c r="P77" s="467"/>
      <c r="Q77" s="467"/>
      <c r="R77" s="201" t="str">
        <f>IF(N77="","",TEST!F18)</f>
        <v/>
      </c>
      <c r="T77" s="201" t="str">
        <f>IF(N77="","",TEST!J18)</f>
        <v/>
      </c>
    </row>
    <row r="78" spans="2:20" x14ac:dyDescent="0.2">
      <c r="B78" s="684"/>
      <c r="C78" s="399">
        <f>Start!C21</f>
        <v>15</v>
      </c>
      <c r="D78" s="54" t="str">
        <f>IF(Start!D21="","",Start!D21)</f>
        <v/>
      </c>
      <c r="E78" s="396" t="str">
        <f>IF(Start!F21="","",Start!F21)</f>
        <v/>
      </c>
      <c r="F78" s="466"/>
      <c r="G78" s="466"/>
      <c r="H78" s="31"/>
      <c r="J78" s="200" t="str">
        <f>IF(D78="","",Výsledky!D22)</f>
        <v/>
      </c>
      <c r="K78" s="440"/>
      <c r="L78" s="684"/>
      <c r="M78" s="399">
        <f>Start!C21</f>
        <v>15</v>
      </c>
      <c r="N78" s="54" t="str">
        <f>IF(Start!D21="","",Start!D21)</f>
        <v/>
      </c>
      <c r="O78" s="396" t="str">
        <f>IF(Start!F21="","",Start!F21)</f>
        <v/>
      </c>
      <c r="P78" s="467"/>
      <c r="Q78" s="467"/>
      <c r="R78" s="200" t="str">
        <f>IF(N78="","",TEST!F19)</f>
        <v/>
      </c>
      <c r="T78" s="200" t="str">
        <f>IF(N78="","",TEST!J19)</f>
        <v/>
      </c>
    </row>
    <row r="79" spans="2:20" x14ac:dyDescent="0.2">
      <c r="B79" s="684"/>
      <c r="C79" s="454">
        <f>Start!C22</f>
        <v>16</v>
      </c>
      <c r="D79" s="146" t="str">
        <f>IF(Start!D22="","",Start!D22)</f>
        <v/>
      </c>
      <c r="E79" s="380" t="str">
        <f>IF(Start!F22="","",Start!F22)</f>
        <v/>
      </c>
      <c r="F79" s="466"/>
      <c r="G79" s="466"/>
      <c r="H79" s="31"/>
      <c r="J79" s="203" t="str">
        <f>IF(D79="","",Výsledky!D23)</f>
        <v/>
      </c>
      <c r="K79" s="440"/>
      <c r="L79" s="684"/>
      <c r="M79" s="454">
        <f>Start!C22</f>
        <v>16</v>
      </c>
      <c r="N79" s="146" t="str">
        <f>IF(Start!D22="","",Start!D22)</f>
        <v/>
      </c>
      <c r="O79" s="380" t="str">
        <f>IF(Start!F22="","",Start!F22)</f>
        <v/>
      </c>
      <c r="P79" s="467"/>
      <c r="Q79" s="467"/>
      <c r="R79" s="203" t="str">
        <f>IF(N79="","",TEST!F20)</f>
        <v/>
      </c>
      <c r="T79" s="203" t="str">
        <f>IF(N79="","",TEST!J20)</f>
        <v/>
      </c>
    </row>
    <row r="80" spans="2:20" x14ac:dyDescent="0.2">
      <c r="B80" s="684"/>
      <c r="C80" s="399">
        <f>Start!C23</f>
        <v>17</v>
      </c>
      <c r="D80" s="54" t="str">
        <f>IF(Start!D23="","",Start!D23)</f>
        <v/>
      </c>
      <c r="E80" s="396" t="str">
        <f>IF(Start!F23="","",Start!F23)</f>
        <v/>
      </c>
      <c r="F80" s="466"/>
      <c r="G80" s="466"/>
      <c r="H80" s="31"/>
      <c r="J80" s="200" t="str">
        <f>IF(D80="","",Výsledky!D24)</f>
        <v/>
      </c>
      <c r="K80" s="440"/>
      <c r="L80" s="684"/>
      <c r="M80" s="399">
        <f>Start!C23</f>
        <v>17</v>
      </c>
      <c r="N80" s="54" t="str">
        <f>IF(Start!D23="","",Start!D23)</f>
        <v/>
      </c>
      <c r="O80" s="396" t="str">
        <f>IF(Start!F23="","",Start!F23)</f>
        <v/>
      </c>
      <c r="P80" s="467"/>
      <c r="Q80" s="467"/>
      <c r="R80" s="200" t="str">
        <f>IF(N80="","",TEST!F21)</f>
        <v/>
      </c>
      <c r="T80" s="200" t="str">
        <f>IF(N80="","",TEST!J21)</f>
        <v/>
      </c>
    </row>
    <row r="81" spans="2:20" x14ac:dyDescent="0.2">
      <c r="B81" s="684"/>
      <c r="C81" s="383">
        <f>Start!C24</f>
        <v>18</v>
      </c>
      <c r="D81" s="75" t="str">
        <f>IF(Start!D24="","",Start!D24)</f>
        <v/>
      </c>
      <c r="E81" s="380" t="str">
        <f>IF(Start!F24="","",Start!F24)</f>
        <v/>
      </c>
      <c r="F81" s="466"/>
      <c r="G81" s="466"/>
      <c r="H81" s="31"/>
      <c r="J81" s="199" t="str">
        <f>IF(D81="","",Výsledky!D25)</f>
        <v/>
      </c>
      <c r="K81" s="440"/>
      <c r="L81" s="684"/>
      <c r="M81" s="383">
        <f>Start!C24</f>
        <v>18</v>
      </c>
      <c r="N81" s="75" t="str">
        <f>IF(Start!D24="","",Start!D24)</f>
        <v/>
      </c>
      <c r="O81" s="380" t="str">
        <f>IF(Start!F24="","",Start!F24)</f>
        <v/>
      </c>
      <c r="P81" s="467"/>
      <c r="Q81" s="467"/>
      <c r="R81" s="199" t="str">
        <f>IF(N81="","",TEST!F22)</f>
        <v/>
      </c>
      <c r="T81" s="199" t="str">
        <f>IF(N81="","",TEST!J22)</f>
        <v/>
      </c>
    </row>
    <row r="82" spans="2:20" x14ac:dyDescent="0.2">
      <c r="B82" s="684"/>
      <c r="C82" s="399">
        <f>Start!C25</f>
        <v>19</v>
      </c>
      <c r="D82" s="54" t="str">
        <f>IF(Start!D25="","",Start!D25)</f>
        <v/>
      </c>
      <c r="E82" s="396" t="str">
        <f>IF(Start!F25="","",Start!F25)</f>
        <v/>
      </c>
      <c r="F82" s="466"/>
      <c r="G82" s="466"/>
      <c r="H82" s="31"/>
      <c r="J82" s="200" t="str">
        <f>IF(D82="","",Výsledky!D26)</f>
        <v/>
      </c>
      <c r="K82" s="440"/>
      <c r="L82" s="684"/>
      <c r="M82" s="468">
        <f>Start!C25</f>
        <v>19</v>
      </c>
      <c r="N82" s="132" t="str">
        <f>IF(Start!D25="","",Start!D25)</f>
        <v/>
      </c>
      <c r="O82" s="469" t="str">
        <f>IF(Start!F25="","",Start!F25)</f>
        <v/>
      </c>
      <c r="P82" s="467"/>
      <c r="Q82" s="467"/>
      <c r="R82" s="200" t="str">
        <f>IF(N82="","",TEST!F23)</f>
        <v/>
      </c>
      <c r="T82" s="200" t="str">
        <f>IF(N82="","",TEST!J23)</f>
        <v/>
      </c>
    </row>
    <row r="83" spans="2:20" x14ac:dyDescent="0.2">
      <c r="B83" s="684"/>
      <c r="C83" s="383">
        <f>Start!C26</f>
        <v>20</v>
      </c>
      <c r="D83" s="75" t="str">
        <f>IF(Start!D26="","",Start!D26)</f>
        <v/>
      </c>
      <c r="E83" s="380" t="str">
        <f>IF(Start!F26="","",Start!F26)</f>
        <v/>
      </c>
      <c r="F83" s="466"/>
      <c r="G83" s="466"/>
      <c r="H83" s="31"/>
      <c r="J83" s="199" t="str">
        <f>IF(D83="","",Výsledky!D27)</f>
        <v/>
      </c>
      <c r="K83" s="440"/>
      <c r="L83" s="684"/>
      <c r="M83" s="383">
        <f>Start!C26</f>
        <v>20</v>
      </c>
      <c r="N83" s="75" t="str">
        <f>IF(Start!D26="","",Start!D26)</f>
        <v/>
      </c>
      <c r="O83" s="380" t="str">
        <f>IF(Start!F26="","",Start!F26)</f>
        <v/>
      </c>
      <c r="P83" s="467"/>
      <c r="Q83" s="467"/>
      <c r="R83" s="199" t="str">
        <f>IF(N83="","",TEST!F24)</f>
        <v/>
      </c>
      <c r="T83" s="199" t="str">
        <f>IF(N83="","",TEST!J24)</f>
        <v/>
      </c>
    </row>
    <row r="84" spans="2:20" x14ac:dyDescent="0.2">
      <c r="B84" s="684"/>
      <c r="C84" s="450">
        <f>Start!C27</f>
        <v>21</v>
      </c>
      <c r="D84" s="142" t="str">
        <f>IF(Start!D27="","",Start!D27)</f>
        <v/>
      </c>
      <c r="E84" s="396" t="str">
        <f>IF(Start!F27="","",Start!F27)</f>
        <v/>
      </c>
      <c r="F84" s="466"/>
      <c r="G84" s="466"/>
      <c r="H84" s="31"/>
      <c r="J84" s="202" t="str">
        <f>IF(D84="","",Výsledky!D28)</f>
        <v/>
      </c>
      <c r="K84" s="440"/>
      <c r="L84" s="684"/>
      <c r="M84" s="450">
        <f>Start!C27</f>
        <v>21</v>
      </c>
      <c r="N84" s="142" t="str">
        <f>IF(Start!D27="","",Start!D27)</f>
        <v/>
      </c>
      <c r="O84" s="396" t="str">
        <f>IF(Start!F27="","",Start!F27)</f>
        <v/>
      </c>
      <c r="P84" s="467"/>
      <c r="Q84" s="467"/>
      <c r="R84" s="202" t="str">
        <f>IF(N84="","",TEST!F25)</f>
        <v/>
      </c>
      <c r="T84" s="202" t="str">
        <f>IF(N84="","",TEST!J25)</f>
        <v/>
      </c>
    </row>
    <row r="85" spans="2:20" x14ac:dyDescent="0.2">
      <c r="B85" s="684"/>
      <c r="C85" s="446">
        <f>Start!C28</f>
        <v>22</v>
      </c>
      <c r="D85" s="145" t="str">
        <f>IF(Start!D28="","",Start!D28)</f>
        <v/>
      </c>
      <c r="E85" s="380" t="str">
        <f>IF(Start!F28="","",Start!F28)</f>
        <v/>
      </c>
      <c r="F85" s="466"/>
      <c r="G85" s="466"/>
      <c r="H85" s="31"/>
      <c r="J85" s="201" t="str">
        <f>IF(D85="","",Výsledky!D29)</f>
        <v/>
      </c>
      <c r="K85" s="440"/>
      <c r="L85" s="684"/>
      <c r="M85" s="446">
        <f>Start!C28</f>
        <v>22</v>
      </c>
      <c r="N85" s="145" t="str">
        <f>IF(Start!D28="","",Start!D28)</f>
        <v/>
      </c>
      <c r="O85" s="380" t="str">
        <f>IF(Start!F28="","",Start!F28)</f>
        <v/>
      </c>
      <c r="P85" s="467"/>
      <c r="Q85" s="467"/>
      <c r="R85" s="201" t="str">
        <f>IF(N85="","",TEST!F26)</f>
        <v/>
      </c>
      <c r="T85" s="201" t="str">
        <f>IF(N85="","",TEST!J26)</f>
        <v/>
      </c>
    </row>
    <row r="86" spans="2:20" x14ac:dyDescent="0.2">
      <c r="B86" s="684"/>
      <c r="C86" s="399">
        <f>Start!C29</f>
        <v>23</v>
      </c>
      <c r="D86" s="54" t="str">
        <f>IF(Start!D29="","",Start!D29)</f>
        <v/>
      </c>
      <c r="E86" s="396" t="str">
        <f>IF(Start!F29="","",Start!F29)</f>
        <v/>
      </c>
      <c r="F86" s="466"/>
      <c r="G86" s="466"/>
      <c r="H86" s="31"/>
      <c r="J86" s="200" t="str">
        <f>IF(D86="","",Výsledky!D30)</f>
        <v/>
      </c>
      <c r="K86" s="440"/>
      <c r="L86" s="684"/>
      <c r="M86" s="399">
        <f>Start!C29</f>
        <v>23</v>
      </c>
      <c r="N86" s="54" t="str">
        <f>IF(Start!D29="","",Start!D29)</f>
        <v/>
      </c>
      <c r="O86" s="396" t="str">
        <f>IF(Start!F29="","",Start!F29)</f>
        <v/>
      </c>
      <c r="P86" s="467"/>
      <c r="Q86" s="467"/>
      <c r="R86" s="200" t="str">
        <f>IF(N86="","",TEST!F27)</f>
        <v/>
      </c>
      <c r="T86" s="200" t="str">
        <f>IF(N86="","",TEST!J27)</f>
        <v/>
      </c>
    </row>
    <row r="87" spans="2:20" x14ac:dyDescent="0.2">
      <c r="B87" s="684"/>
      <c r="C87" s="383">
        <f>Start!C30</f>
        <v>24</v>
      </c>
      <c r="D87" s="75" t="str">
        <f>IF(Start!D30="","",Start!D30)</f>
        <v/>
      </c>
      <c r="E87" s="380" t="str">
        <f>IF(Start!F30="","",Start!F30)</f>
        <v/>
      </c>
      <c r="F87" s="466"/>
      <c r="G87" s="466"/>
      <c r="H87" s="31"/>
      <c r="J87" s="199" t="str">
        <f>IF(D87="","",Výsledky!D31)</f>
        <v/>
      </c>
      <c r="K87" s="440"/>
      <c r="L87" s="684"/>
      <c r="M87" s="383">
        <f>Start!C30</f>
        <v>24</v>
      </c>
      <c r="N87" s="75" t="str">
        <f>IF(Start!D30="","",Start!D30)</f>
        <v/>
      </c>
      <c r="O87" s="380" t="str">
        <f>IF(Start!F30="","",Start!F30)</f>
        <v/>
      </c>
      <c r="P87" s="467"/>
      <c r="Q87" s="467"/>
      <c r="R87" s="199" t="str">
        <f>IF(N87="","",TEST!F28)</f>
        <v/>
      </c>
      <c r="T87" s="199" t="str">
        <f>IF(N87="","",TEST!J28)</f>
        <v/>
      </c>
    </row>
    <row r="88" spans="2:20" ht="13.5" thickBot="1" x14ac:dyDescent="0.25">
      <c r="B88" s="685"/>
      <c r="C88" s="458">
        <f>Start!C31</f>
        <v>25</v>
      </c>
      <c r="D88" s="470" t="str">
        <f>IF(Start!D31="","",Start!D31)</f>
        <v/>
      </c>
      <c r="E88" s="459" t="str">
        <f>IF(Start!F31="","",Start!F31)</f>
        <v/>
      </c>
      <c r="F88" s="466"/>
      <c r="G88" s="466"/>
      <c r="H88" s="31"/>
      <c r="J88" s="461" t="str">
        <f>IF(D88="","",Výsledky!D32)</f>
        <v/>
      </c>
      <c r="K88" s="440"/>
      <c r="L88" s="685"/>
      <c r="M88" s="458">
        <f>Start!C31</f>
        <v>25</v>
      </c>
      <c r="N88" s="470" t="str">
        <f>IF(Start!D31="","",Start!D31)</f>
        <v/>
      </c>
      <c r="O88" s="459" t="str">
        <f>IF(Start!F31="","",Start!F31)</f>
        <v/>
      </c>
      <c r="P88" s="467"/>
      <c r="Q88" s="467"/>
      <c r="R88" s="461" t="str">
        <f>IF(N88="","",TEST!F29)</f>
        <v/>
      </c>
      <c r="T88" s="461" t="str">
        <f>IF(N88="","",TEST!J29)</f>
        <v/>
      </c>
    </row>
    <row r="89" spans="2:20" x14ac:dyDescent="0.2">
      <c r="B89" s="683" t="s">
        <v>114</v>
      </c>
      <c r="C89" s="554">
        <f>Start!C32</f>
        <v>26</v>
      </c>
      <c r="D89" s="546" t="str">
        <f>IF(Start!D32="","",Start!D32)</f>
        <v/>
      </c>
      <c r="E89" s="556" t="str">
        <f>IF(Start!F32="","",Start!F32)</f>
        <v/>
      </c>
      <c r="F89" s="466"/>
      <c r="G89" s="466"/>
      <c r="H89" s="31"/>
      <c r="J89" s="547" t="str">
        <f>IF(D89="","",Výsledky!D33)</f>
        <v/>
      </c>
      <c r="K89" s="440"/>
      <c r="L89" s="683" t="s">
        <v>53</v>
      </c>
      <c r="M89" s="554">
        <f>Start!C32</f>
        <v>26</v>
      </c>
      <c r="N89" s="546" t="str">
        <f>IF(Start!D32="","",Start!D32)</f>
        <v/>
      </c>
      <c r="O89" s="556" t="str">
        <f>IF(Start!F32="","",Start!F32)</f>
        <v/>
      </c>
      <c r="P89" s="467"/>
      <c r="Q89" s="467"/>
      <c r="R89" s="547" t="str">
        <f>IF(N89="","",TEST!F30)</f>
        <v/>
      </c>
      <c r="T89" s="547" t="str">
        <f>IF(N89="","",TEST!J30)</f>
        <v/>
      </c>
    </row>
    <row r="90" spans="2:20" x14ac:dyDescent="0.2">
      <c r="B90" s="684"/>
      <c r="C90" s="399">
        <f>Start!C33</f>
        <v>27</v>
      </c>
      <c r="D90" s="54" t="str">
        <f>IF(Start!D33="","",Start!D33)</f>
        <v/>
      </c>
      <c r="E90" s="396" t="str">
        <f>IF(Start!F33="","",Start!F33)</f>
        <v/>
      </c>
      <c r="F90" s="466"/>
      <c r="G90" s="466"/>
      <c r="H90" s="31"/>
      <c r="J90" s="200" t="str">
        <f>IF(D90="","",Výsledky!D34)</f>
        <v/>
      </c>
      <c r="K90" s="440"/>
      <c r="L90" s="684"/>
      <c r="M90" s="399">
        <f>Start!C33</f>
        <v>27</v>
      </c>
      <c r="N90" s="54" t="str">
        <f>IF(Start!D33="","",Start!D33)</f>
        <v/>
      </c>
      <c r="O90" s="396" t="str">
        <f>IF(Start!F33="","",Start!F33)</f>
        <v/>
      </c>
      <c r="P90" s="467"/>
      <c r="Q90" s="467"/>
      <c r="R90" s="200" t="str">
        <f>IF(N90="","",TEST!F31)</f>
        <v/>
      </c>
      <c r="T90" s="200" t="str">
        <f>IF(N90="","",TEST!J31)</f>
        <v/>
      </c>
    </row>
    <row r="91" spans="2:20" x14ac:dyDescent="0.2">
      <c r="B91" s="684"/>
      <c r="C91" s="383">
        <f>Start!C34</f>
        <v>28</v>
      </c>
      <c r="D91" s="75" t="str">
        <f>IF(Start!D34="","",Start!D34)</f>
        <v/>
      </c>
      <c r="E91" s="380" t="str">
        <f>IF(Start!F34="","",Start!F34)</f>
        <v/>
      </c>
      <c r="F91" s="466"/>
      <c r="G91" s="466"/>
      <c r="H91" s="31"/>
      <c r="J91" s="199" t="str">
        <f>IF(D91="","",Výsledky!D35)</f>
        <v/>
      </c>
      <c r="K91" s="440"/>
      <c r="L91" s="684"/>
      <c r="M91" s="383">
        <f>Start!C34</f>
        <v>28</v>
      </c>
      <c r="N91" s="75" t="str">
        <f>IF(Start!D34="","",Start!D34)</f>
        <v/>
      </c>
      <c r="O91" s="380" t="str">
        <f>IF(Start!F34="","",Start!F34)</f>
        <v/>
      </c>
      <c r="P91" s="467"/>
      <c r="Q91" s="467"/>
      <c r="R91" s="199" t="str">
        <f>IF(N91="","",TEST!F32)</f>
        <v/>
      </c>
      <c r="T91" s="199" t="str">
        <f>IF(N91="","",TEST!J32)</f>
        <v/>
      </c>
    </row>
    <row r="92" spans="2:20" x14ac:dyDescent="0.2">
      <c r="B92" s="684"/>
      <c r="C92" s="399">
        <f>Start!C35</f>
        <v>29</v>
      </c>
      <c r="D92" s="54" t="str">
        <f>IF(Start!D35="","",Start!D35)</f>
        <v/>
      </c>
      <c r="E92" s="396" t="str">
        <f>IF(Start!F35="","",Start!F35)</f>
        <v/>
      </c>
      <c r="F92" s="466"/>
      <c r="G92" s="466"/>
      <c r="H92" s="31"/>
      <c r="J92" s="200" t="str">
        <f>IF(D92="","",Výsledky!D36)</f>
        <v/>
      </c>
      <c r="K92" s="440"/>
      <c r="L92" s="684"/>
      <c r="M92" s="399">
        <f>Start!C35</f>
        <v>29</v>
      </c>
      <c r="N92" s="54" t="str">
        <f>IF(Start!D35="","",Start!D35)</f>
        <v/>
      </c>
      <c r="O92" s="396" t="str">
        <f>IF(Start!F35="","",Start!F35)</f>
        <v/>
      </c>
      <c r="P92" s="467"/>
      <c r="Q92" s="467"/>
      <c r="R92" s="200" t="str">
        <f>IF(N92="","",TEST!F33)</f>
        <v/>
      </c>
      <c r="T92" s="200" t="str">
        <f>IF(N92="","",TEST!J33)</f>
        <v/>
      </c>
    </row>
    <row r="93" spans="2:20" x14ac:dyDescent="0.2">
      <c r="B93" s="684"/>
      <c r="C93" s="446">
        <f>Start!C36</f>
        <v>30</v>
      </c>
      <c r="D93" s="145" t="str">
        <f>IF(Start!D36="","",Start!D36)</f>
        <v/>
      </c>
      <c r="E93" s="380" t="str">
        <f>IF(Start!F36="","",Start!F36)</f>
        <v/>
      </c>
      <c r="F93" s="466"/>
      <c r="G93" s="466"/>
      <c r="H93" s="31"/>
      <c r="J93" s="201" t="str">
        <f>IF(D93="","",Výsledky!D37)</f>
        <v/>
      </c>
      <c r="K93" s="440"/>
      <c r="L93" s="684"/>
      <c r="M93" s="446">
        <f>Start!C36</f>
        <v>30</v>
      </c>
      <c r="N93" s="145" t="str">
        <f>IF(Start!D36="","",Start!D36)</f>
        <v/>
      </c>
      <c r="O93" s="380" t="str">
        <f>IF(Start!F36="","",Start!F36)</f>
        <v/>
      </c>
      <c r="P93" s="467"/>
      <c r="Q93" s="467"/>
      <c r="R93" s="201" t="str">
        <f>IF(N93="","",TEST!F34)</f>
        <v/>
      </c>
      <c r="T93" s="201" t="str">
        <f>IF(N93="","",TEST!J34)</f>
        <v/>
      </c>
    </row>
    <row r="94" spans="2:20" x14ac:dyDescent="0.2">
      <c r="B94" s="684"/>
      <c r="C94" s="399">
        <f>Start!C37</f>
        <v>31</v>
      </c>
      <c r="D94" s="54" t="str">
        <f>IF(Start!D37="","",Start!D37)</f>
        <v/>
      </c>
      <c r="E94" s="396" t="str">
        <f>IF(Start!F37="","",Start!F37)</f>
        <v/>
      </c>
      <c r="F94" s="466"/>
      <c r="G94" s="466"/>
      <c r="H94" s="31"/>
      <c r="J94" s="200" t="str">
        <f>IF(D94="","",Výsledky!D38)</f>
        <v/>
      </c>
      <c r="K94" s="440"/>
      <c r="L94" s="684"/>
      <c r="M94" s="399">
        <f>Start!C37</f>
        <v>31</v>
      </c>
      <c r="N94" s="54" t="str">
        <f>IF(Start!D37="","",Start!D37)</f>
        <v/>
      </c>
      <c r="O94" s="396" t="str">
        <f>IF(Start!F37="","",Start!F37)</f>
        <v/>
      </c>
      <c r="P94" s="467"/>
      <c r="Q94" s="467"/>
      <c r="R94" s="200" t="str">
        <f>IF(N94="","",TEST!F35)</f>
        <v/>
      </c>
      <c r="T94" s="200" t="str">
        <f>IF(N94="","",TEST!J35)</f>
        <v/>
      </c>
    </row>
    <row r="95" spans="2:20" x14ac:dyDescent="0.2">
      <c r="B95" s="684"/>
      <c r="C95" s="383">
        <f>Start!C38</f>
        <v>32</v>
      </c>
      <c r="D95" s="75" t="str">
        <f>IF(Start!D38="","",Start!D38)</f>
        <v/>
      </c>
      <c r="E95" s="380" t="str">
        <f>IF(Start!F38="","",Start!F38)</f>
        <v/>
      </c>
      <c r="F95" s="466"/>
      <c r="G95" s="466"/>
      <c r="H95" s="31"/>
      <c r="J95" s="199" t="str">
        <f>IF(D95="","",Výsledky!D39)</f>
        <v/>
      </c>
      <c r="K95" s="440"/>
      <c r="L95" s="684"/>
      <c r="M95" s="383">
        <f>Start!C38</f>
        <v>32</v>
      </c>
      <c r="N95" s="75" t="str">
        <f>IF(Start!D38="","",Start!D38)</f>
        <v/>
      </c>
      <c r="O95" s="380" t="str">
        <f>IF(Start!F38="","",Start!F38)</f>
        <v/>
      </c>
      <c r="P95" s="467"/>
      <c r="Q95" s="467"/>
      <c r="R95" s="199" t="str">
        <f>IF(N95="","",TEST!F36)</f>
        <v/>
      </c>
      <c r="T95" s="199" t="str">
        <f>IF(N95="","",TEST!J36)</f>
        <v/>
      </c>
    </row>
    <row r="96" spans="2:20" x14ac:dyDescent="0.2">
      <c r="B96" s="684"/>
      <c r="C96" s="399">
        <f>Start!C39</f>
        <v>33</v>
      </c>
      <c r="D96" s="54" t="str">
        <f>IF(Start!D39="","",Start!D39)</f>
        <v/>
      </c>
      <c r="E96" s="396" t="str">
        <f>IF(Start!F39="","",Start!F39)</f>
        <v/>
      </c>
      <c r="F96" s="466"/>
      <c r="G96" s="466"/>
      <c r="H96" s="31"/>
      <c r="J96" s="200" t="str">
        <f>IF(D96="","",Výsledky!D40)</f>
        <v/>
      </c>
      <c r="K96" s="440"/>
      <c r="L96" s="684"/>
      <c r="M96" s="399">
        <f>Start!C39</f>
        <v>33</v>
      </c>
      <c r="N96" s="54" t="str">
        <f>IF(Start!D39="","",Start!D39)</f>
        <v/>
      </c>
      <c r="O96" s="396" t="str">
        <f>IF(Start!F39="","",Start!F39)</f>
        <v/>
      </c>
      <c r="P96" s="467"/>
      <c r="Q96" s="467"/>
      <c r="R96" s="200" t="str">
        <f>IF(N96="","",TEST!F37)</f>
        <v/>
      </c>
      <c r="T96" s="200" t="str">
        <f>IF(N96="","",TEST!J37)</f>
        <v/>
      </c>
    </row>
    <row r="97" spans="2:20" x14ac:dyDescent="0.2">
      <c r="B97" s="684"/>
      <c r="C97" s="383">
        <f>Start!C40</f>
        <v>34</v>
      </c>
      <c r="D97" s="75" t="str">
        <f>IF(Start!D40="","",Start!D40)</f>
        <v/>
      </c>
      <c r="E97" s="380" t="str">
        <f>IF(Start!F40="","",Start!F40)</f>
        <v/>
      </c>
      <c r="F97" s="466"/>
      <c r="G97" s="466"/>
      <c r="H97" s="31"/>
      <c r="J97" s="199" t="str">
        <f>IF(D97="","",Výsledky!D41)</f>
        <v/>
      </c>
      <c r="K97" s="440"/>
      <c r="L97" s="684"/>
      <c r="M97" s="383">
        <f>Start!C40</f>
        <v>34</v>
      </c>
      <c r="N97" s="75" t="str">
        <f>IF(Start!D40="","",Start!D40)</f>
        <v/>
      </c>
      <c r="O97" s="380" t="str">
        <f>IF(Start!F40="","",Start!F40)</f>
        <v/>
      </c>
      <c r="P97" s="467"/>
      <c r="Q97" s="467"/>
      <c r="R97" s="199" t="str">
        <f>IF(N97="","",TEST!F38)</f>
        <v/>
      </c>
      <c r="T97" s="199" t="str">
        <f>IF(N97="","",TEST!J38)</f>
        <v/>
      </c>
    </row>
    <row r="98" spans="2:20" x14ac:dyDescent="0.2">
      <c r="B98" s="684"/>
      <c r="C98" s="399">
        <f>Start!C41</f>
        <v>35</v>
      </c>
      <c r="D98" s="54" t="str">
        <f>IF(Start!D41="","",Start!D41)</f>
        <v/>
      </c>
      <c r="E98" s="396" t="str">
        <f>IF(Start!F41="","",Start!F41)</f>
        <v/>
      </c>
      <c r="F98" s="466"/>
      <c r="G98" s="466"/>
      <c r="H98" s="31"/>
      <c r="J98" s="200" t="str">
        <f>IF(D98="","",Výsledky!D42)</f>
        <v/>
      </c>
      <c r="K98" s="440"/>
      <c r="L98" s="684"/>
      <c r="M98" s="399">
        <f>Start!C41</f>
        <v>35</v>
      </c>
      <c r="N98" s="54" t="str">
        <f>IF(Start!D41="","",Start!D41)</f>
        <v/>
      </c>
      <c r="O98" s="396" t="str">
        <f>IF(Start!F41="","",Start!F41)</f>
        <v/>
      </c>
      <c r="P98" s="467"/>
      <c r="Q98" s="467"/>
      <c r="R98" s="200" t="str">
        <f>IF(N98="","",TEST!F39)</f>
        <v/>
      </c>
      <c r="T98" s="200" t="str">
        <f>IF(N98="","",TEST!J39)</f>
        <v/>
      </c>
    </row>
    <row r="99" spans="2:20" x14ac:dyDescent="0.2">
      <c r="B99" s="684"/>
      <c r="C99" s="383">
        <f>Start!C42</f>
        <v>36</v>
      </c>
      <c r="D99" s="75" t="str">
        <f>IF(Start!D42="","",Start!D42)</f>
        <v/>
      </c>
      <c r="E99" s="380" t="str">
        <f>IF(Start!F42="","",Start!F42)</f>
        <v/>
      </c>
      <c r="F99" s="466"/>
      <c r="G99" s="466"/>
      <c r="H99" s="31"/>
      <c r="J99" s="199" t="str">
        <f>IF(D99="","",Výsledky!D43)</f>
        <v/>
      </c>
      <c r="K99" s="440"/>
      <c r="L99" s="684"/>
      <c r="M99" s="383">
        <f>Start!C42</f>
        <v>36</v>
      </c>
      <c r="N99" s="75" t="str">
        <f>IF(Start!D42="","",Start!D42)</f>
        <v/>
      </c>
      <c r="O99" s="380" t="str">
        <f>IF(Start!F42="","",Start!F42)</f>
        <v/>
      </c>
      <c r="P99" s="467"/>
      <c r="Q99" s="467"/>
      <c r="R99" s="199" t="str">
        <f>IF(N99="","",TEST!F40)</f>
        <v/>
      </c>
      <c r="T99" s="199" t="str">
        <f>IF(N99="","",TEST!J40)</f>
        <v/>
      </c>
    </row>
    <row r="100" spans="2:20" x14ac:dyDescent="0.2">
      <c r="B100" s="684"/>
      <c r="C100" s="399">
        <f>Start!C43</f>
        <v>37</v>
      </c>
      <c r="D100" s="54" t="str">
        <f>IF(Start!D43="","",Start!D43)</f>
        <v/>
      </c>
      <c r="E100" s="396" t="str">
        <f>IF(Start!F43="","",Start!F43)</f>
        <v/>
      </c>
      <c r="F100" s="466"/>
      <c r="G100" s="466"/>
      <c r="H100" s="31"/>
      <c r="J100" s="200" t="str">
        <f>IF(D100="","",Výsledky!D44)</f>
        <v/>
      </c>
      <c r="K100" s="440"/>
      <c r="L100" s="684"/>
      <c r="M100" s="399">
        <f>Start!C43</f>
        <v>37</v>
      </c>
      <c r="N100" s="54" t="str">
        <f>IF(Start!D43="","",Start!D43)</f>
        <v/>
      </c>
      <c r="O100" s="396" t="str">
        <f>IF(Start!F43="","",Start!F43)</f>
        <v/>
      </c>
      <c r="P100" s="467"/>
      <c r="Q100" s="467"/>
      <c r="R100" s="200" t="str">
        <f>IF(N100="","",TEST!F41)</f>
        <v/>
      </c>
      <c r="T100" s="200" t="str">
        <f>IF(N100="","",TEST!J41)</f>
        <v/>
      </c>
    </row>
    <row r="101" spans="2:20" x14ac:dyDescent="0.2">
      <c r="B101" s="684"/>
      <c r="C101" s="446">
        <f>Start!C44</f>
        <v>38</v>
      </c>
      <c r="D101" s="145" t="str">
        <f>IF(Start!D44="","",Start!D44)</f>
        <v/>
      </c>
      <c r="E101" s="380" t="str">
        <f>IF(Start!F44="","",Start!F44)</f>
        <v/>
      </c>
      <c r="F101" s="466"/>
      <c r="G101" s="466"/>
      <c r="H101" s="31"/>
      <c r="J101" s="201" t="str">
        <f>IF(D101="","",Výsledky!D45)</f>
        <v/>
      </c>
      <c r="K101" s="440"/>
      <c r="L101" s="684"/>
      <c r="M101" s="446">
        <f>Start!C44</f>
        <v>38</v>
      </c>
      <c r="N101" s="145" t="str">
        <f>IF(Start!D44="","",Start!D44)</f>
        <v/>
      </c>
      <c r="O101" s="380" t="str">
        <f>IF(Start!F44="","",Start!F44)</f>
        <v/>
      </c>
      <c r="P101" s="467"/>
      <c r="Q101" s="467"/>
      <c r="R101" s="201" t="str">
        <f>IF(N101="","",TEST!F42)</f>
        <v/>
      </c>
      <c r="T101" s="201" t="str">
        <f>IF(N101="","",TEST!J42)</f>
        <v/>
      </c>
    </row>
    <row r="102" spans="2:20" x14ac:dyDescent="0.2">
      <c r="B102" s="684"/>
      <c r="C102" s="450">
        <f>Start!C45</f>
        <v>39</v>
      </c>
      <c r="D102" s="142" t="str">
        <f>IF(Start!D45="","",Start!D45)</f>
        <v/>
      </c>
      <c r="E102" s="396" t="str">
        <f>IF(Start!F45="","",Start!F45)</f>
        <v/>
      </c>
      <c r="F102" s="466"/>
      <c r="G102" s="466"/>
      <c r="H102" s="31"/>
      <c r="J102" s="202" t="str">
        <f>IF(D102="","",Výsledky!D46)</f>
        <v/>
      </c>
      <c r="K102" s="440"/>
      <c r="L102" s="684"/>
      <c r="M102" s="450">
        <f>Start!C45</f>
        <v>39</v>
      </c>
      <c r="N102" s="142" t="str">
        <f>IF(Start!D45="","",Start!D45)</f>
        <v/>
      </c>
      <c r="O102" s="396" t="str">
        <f>IF(Start!F45="","",Start!F45)</f>
        <v/>
      </c>
      <c r="P102" s="467"/>
      <c r="Q102" s="467"/>
      <c r="R102" s="202" t="str">
        <f>IF(N102="","",TEST!F43)</f>
        <v/>
      </c>
      <c r="T102" s="202" t="str">
        <f>IF(N102="","",TEST!J43)</f>
        <v/>
      </c>
    </row>
    <row r="103" spans="2:20" x14ac:dyDescent="0.2">
      <c r="B103" s="684"/>
      <c r="C103" s="446">
        <f>Start!C46</f>
        <v>40</v>
      </c>
      <c r="D103" s="145" t="str">
        <f>IF(Start!D46="","",Start!D46)</f>
        <v/>
      </c>
      <c r="E103" s="380" t="str">
        <f>IF(Start!F46="","",Start!F46)</f>
        <v/>
      </c>
      <c r="F103" s="466"/>
      <c r="G103" s="466"/>
      <c r="H103" s="31"/>
      <c r="J103" s="201" t="str">
        <f>IF(D103="","",Výsledky!D47)</f>
        <v/>
      </c>
      <c r="K103" s="440"/>
      <c r="L103" s="684"/>
      <c r="M103" s="446">
        <f>Start!C46</f>
        <v>40</v>
      </c>
      <c r="N103" s="145" t="str">
        <f>IF(Start!D46="","",Start!D46)</f>
        <v/>
      </c>
      <c r="O103" s="380" t="str">
        <f>IF(Start!F46="","",Start!F46)</f>
        <v/>
      </c>
      <c r="P103" s="467"/>
      <c r="Q103" s="467"/>
      <c r="R103" s="201" t="str">
        <f>IF(N103="","",TEST!F44)</f>
        <v/>
      </c>
      <c r="T103" s="201" t="str">
        <f>IF(N103="","",TEST!J44)</f>
        <v/>
      </c>
    </row>
    <row r="104" spans="2:20" x14ac:dyDescent="0.2">
      <c r="B104" s="684"/>
      <c r="C104" s="450">
        <f>Start!C47</f>
        <v>41</v>
      </c>
      <c r="D104" s="142" t="str">
        <f>IF(Start!D47="","",Start!D47)</f>
        <v/>
      </c>
      <c r="E104" s="396" t="str">
        <f>IF(Start!F47="","",Start!F47)</f>
        <v/>
      </c>
      <c r="F104" s="466"/>
      <c r="G104" s="466"/>
      <c r="H104" s="31"/>
      <c r="J104" s="202" t="str">
        <f>IF(D104="","",Výsledky!D48)</f>
        <v/>
      </c>
      <c r="K104" s="440"/>
      <c r="L104" s="684"/>
      <c r="M104" s="450">
        <f>Start!C47</f>
        <v>41</v>
      </c>
      <c r="N104" s="142" t="str">
        <f>IF(Start!D47="","",Start!D47)</f>
        <v/>
      </c>
      <c r="O104" s="396" t="str">
        <f>IF(Start!F47="","",Start!F47)</f>
        <v/>
      </c>
      <c r="P104" s="467"/>
      <c r="Q104" s="467"/>
      <c r="R104" s="202" t="str">
        <f>IF(N104="","",TEST!F45)</f>
        <v/>
      </c>
      <c r="T104" s="202" t="str">
        <f>IF(N104="","",TEST!J45)</f>
        <v/>
      </c>
    </row>
    <row r="105" spans="2:20" x14ac:dyDescent="0.2">
      <c r="B105" s="684"/>
      <c r="C105" s="446">
        <f>Start!C48</f>
        <v>42</v>
      </c>
      <c r="D105" s="145" t="str">
        <f>IF(Start!D48="","",Start!D48)</f>
        <v/>
      </c>
      <c r="E105" s="380" t="str">
        <f>IF(Start!F48="","",Start!F48)</f>
        <v/>
      </c>
      <c r="F105" s="466"/>
      <c r="G105" s="466"/>
      <c r="H105" s="31"/>
      <c r="J105" s="201" t="str">
        <f>IF(D105="","",Výsledky!D49)</f>
        <v/>
      </c>
      <c r="K105" s="440"/>
      <c r="L105" s="684"/>
      <c r="M105" s="446">
        <f>Start!C48</f>
        <v>42</v>
      </c>
      <c r="N105" s="145" t="str">
        <f>IF(Start!D48="","",Start!D48)</f>
        <v/>
      </c>
      <c r="O105" s="380" t="str">
        <f>IF(Start!F48="","",Start!F48)</f>
        <v/>
      </c>
      <c r="P105" s="467"/>
      <c r="Q105" s="467"/>
      <c r="R105" s="201" t="str">
        <f>IF(N105="","",TEST!F46)</f>
        <v/>
      </c>
      <c r="T105" s="201" t="str">
        <f>IF(N105="","",TEST!J46)</f>
        <v/>
      </c>
    </row>
    <row r="106" spans="2:20" x14ac:dyDescent="0.2">
      <c r="B106" s="684"/>
      <c r="C106" s="399">
        <f>Start!C49</f>
        <v>43</v>
      </c>
      <c r="D106" s="54" t="str">
        <f>IF(Start!D49="","",Start!D49)</f>
        <v/>
      </c>
      <c r="E106" s="396" t="str">
        <f>IF(Start!F49="","",Start!F49)</f>
        <v/>
      </c>
      <c r="F106" s="466"/>
      <c r="G106" s="466"/>
      <c r="H106" s="31"/>
      <c r="J106" s="200" t="str">
        <f>IF(D106="","",Výsledky!D50)</f>
        <v/>
      </c>
      <c r="K106" s="440"/>
      <c r="L106" s="684"/>
      <c r="M106" s="399">
        <f>Start!C49</f>
        <v>43</v>
      </c>
      <c r="N106" s="54" t="str">
        <f>IF(Start!D49="","",Start!D49)</f>
        <v/>
      </c>
      <c r="O106" s="396" t="str">
        <f>IF(Start!F49="","",Start!F49)</f>
        <v/>
      </c>
      <c r="P106" s="467"/>
      <c r="Q106" s="467"/>
      <c r="R106" s="200" t="str">
        <f>IF(N106="","",TEST!F47)</f>
        <v/>
      </c>
      <c r="T106" s="200" t="str">
        <f>IF(N106="","",TEST!J47)</f>
        <v/>
      </c>
    </row>
    <row r="107" spans="2:20" x14ac:dyDescent="0.2">
      <c r="B107" s="684"/>
      <c r="C107" s="454">
        <f>Start!C50</f>
        <v>44</v>
      </c>
      <c r="D107" s="146" t="str">
        <f>IF(Start!D50="","",Start!D50)</f>
        <v/>
      </c>
      <c r="E107" s="380" t="str">
        <f>IF(Start!F50="","",Start!F50)</f>
        <v/>
      </c>
      <c r="F107" s="466"/>
      <c r="G107" s="466"/>
      <c r="H107" s="31"/>
      <c r="J107" s="203" t="str">
        <f>IF(D107="","",Výsledky!D51)</f>
        <v/>
      </c>
      <c r="K107" s="440"/>
      <c r="L107" s="684"/>
      <c r="M107" s="454">
        <f>Start!C50</f>
        <v>44</v>
      </c>
      <c r="N107" s="146" t="str">
        <f>IF(Start!D50="","",Start!D50)</f>
        <v/>
      </c>
      <c r="O107" s="380" t="str">
        <f>IF(Start!F50="","",Start!F50)</f>
        <v/>
      </c>
      <c r="P107" s="467"/>
      <c r="Q107" s="467"/>
      <c r="R107" s="203" t="str">
        <f>IF(N107="","",TEST!F48)</f>
        <v/>
      </c>
      <c r="T107" s="203" t="str">
        <f>IF(N107="","",TEST!J48)</f>
        <v/>
      </c>
    </row>
    <row r="108" spans="2:20" x14ac:dyDescent="0.2">
      <c r="B108" s="684"/>
      <c r="C108" s="399">
        <f>Start!C51</f>
        <v>45</v>
      </c>
      <c r="D108" s="54" t="str">
        <f>IF(Start!D51="","",Start!D51)</f>
        <v/>
      </c>
      <c r="E108" s="396" t="str">
        <f>IF(Start!F51="","",Start!F51)</f>
        <v/>
      </c>
      <c r="F108" s="466"/>
      <c r="G108" s="466"/>
      <c r="H108" s="31"/>
      <c r="J108" s="200" t="str">
        <f>IF(D108="","",Výsledky!D52)</f>
        <v/>
      </c>
      <c r="K108" s="440"/>
      <c r="L108" s="684"/>
      <c r="M108" s="399">
        <f>Start!C51</f>
        <v>45</v>
      </c>
      <c r="N108" s="54" t="str">
        <f>IF(Start!D51="","",Start!D51)</f>
        <v/>
      </c>
      <c r="O108" s="396" t="str">
        <f>IF(Start!F51="","",Start!F51)</f>
        <v/>
      </c>
      <c r="P108" s="467"/>
      <c r="Q108" s="467"/>
      <c r="R108" s="200" t="str">
        <f>IF(N108="","",TEST!F49)</f>
        <v/>
      </c>
      <c r="T108" s="200" t="str">
        <f>IF(N108="","",TEST!J49)</f>
        <v/>
      </c>
    </row>
    <row r="109" spans="2:20" x14ac:dyDescent="0.2">
      <c r="B109" s="684"/>
      <c r="C109" s="383">
        <f>Start!C52</f>
        <v>46</v>
      </c>
      <c r="D109" s="75" t="str">
        <f>IF(Start!D52="","",Start!D52)</f>
        <v/>
      </c>
      <c r="E109" s="380" t="str">
        <f>IF(Start!F52="","",Start!F52)</f>
        <v/>
      </c>
      <c r="F109" s="466"/>
      <c r="G109" s="466"/>
      <c r="H109" s="31"/>
      <c r="J109" s="199" t="str">
        <f>IF(D109="","",Výsledky!D53)</f>
        <v/>
      </c>
      <c r="K109" s="440"/>
      <c r="L109" s="684"/>
      <c r="M109" s="383">
        <f>Start!C52</f>
        <v>46</v>
      </c>
      <c r="N109" s="75" t="str">
        <f>IF(Start!D52="","",Start!D52)</f>
        <v/>
      </c>
      <c r="O109" s="380" t="str">
        <f>IF(Start!F52="","",Start!F52)</f>
        <v/>
      </c>
      <c r="P109" s="467"/>
      <c r="Q109" s="467"/>
      <c r="R109" s="199" t="str">
        <f>IF(N109="","",TEST!F50)</f>
        <v/>
      </c>
      <c r="T109" s="199" t="str">
        <f>IF(N109="","",TEST!J50)</f>
        <v/>
      </c>
    </row>
    <row r="110" spans="2:20" x14ac:dyDescent="0.2">
      <c r="B110" s="684"/>
      <c r="C110" s="399">
        <f>Start!C53</f>
        <v>47</v>
      </c>
      <c r="D110" s="54" t="str">
        <f>IF(Start!D53="","",Start!D53)</f>
        <v/>
      </c>
      <c r="E110" s="396" t="str">
        <f>IF(Start!F53="","",Start!F53)</f>
        <v/>
      </c>
      <c r="F110" s="466"/>
      <c r="G110" s="466"/>
      <c r="H110" s="31"/>
      <c r="J110" s="200" t="str">
        <f>IF(D110="","",Výsledky!D54)</f>
        <v/>
      </c>
      <c r="K110" s="440"/>
      <c r="L110" s="684"/>
      <c r="M110" s="468">
        <f>Start!C53</f>
        <v>47</v>
      </c>
      <c r="N110" s="132" t="str">
        <f>IF(Start!D53="","",Start!D53)</f>
        <v/>
      </c>
      <c r="O110" s="469" t="str">
        <f>IF(Start!F53="","",Start!F53)</f>
        <v/>
      </c>
      <c r="P110" s="467"/>
      <c r="Q110" s="467"/>
      <c r="R110" s="200" t="str">
        <f>IF(N110="","",TEST!F51)</f>
        <v/>
      </c>
      <c r="T110" s="200" t="str">
        <f>IF(N110="","",TEST!J51)</f>
        <v/>
      </c>
    </row>
    <row r="111" spans="2:20" x14ac:dyDescent="0.2">
      <c r="B111" s="684"/>
      <c r="C111" s="383">
        <f>Start!C54</f>
        <v>48</v>
      </c>
      <c r="D111" s="75" t="str">
        <f>IF(Start!D54="","",Start!D54)</f>
        <v/>
      </c>
      <c r="E111" s="380" t="str">
        <f>IF(Start!F54="","",Start!F54)</f>
        <v/>
      </c>
      <c r="F111" s="466"/>
      <c r="G111" s="466"/>
      <c r="H111" s="31"/>
      <c r="J111" s="199" t="str">
        <f>IF(D111="","",Výsledky!D55)</f>
        <v/>
      </c>
      <c r="K111" s="440"/>
      <c r="L111" s="684"/>
      <c r="M111" s="383">
        <f>Start!C54</f>
        <v>48</v>
      </c>
      <c r="N111" s="75" t="str">
        <f>IF(Start!D54="","",Start!D54)</f>
        <v/>
      </c>
      <c r="O111" s="380" t="str">
        <f>IF(Start!F54="","",Start!F54)</f>
        <v/>
      </c>
      <c r="P111" s="467"/>
      <c r="Q111" s="467"/>
      <c r="R111" s="199" t="str">
        <f>IF(N111="","",TEST!F52)</f>
        <v/>
      </c>
      <c r="T111" s="199" t="str">
        <f>IF(N111="","",TEST!J52)</f>
        <v/>
      </c>
    </row>
    <row r="112" spans="2:20" x14ac:dyDescent="0.2">
      <c r="B112" s="684"/>
      <c r="C112" s="468">
        <f>Start!C55</f>
        <v>49</v>
      </c>
      <c r="D112" s="132" t="str">
        <f>IF(Start!D55="","",Start!D55)</f>
        <v/>
      </c>
      <c r="E112" s="469" t="str">
        <f>IF(Start!F55="","",Start!F55)</f>
        <v/>
      </c>
      <c r="F112" s="466"/>
      <c r="G112" s="466"/>
      <c r="H112" s="31"/>
      <c r="J112" s="207" t="str">
        <f>IF(D112="","",Výsledky!D56)</f>
        <v/>
      </c>
      <c r="K112" s="440"/>
      <c r="L112" s="684"/>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85"/>
      <c r="C113" s="553">
        <f>Start!C56</f>
        <v>50</v>
      </c>
      <c r="D113" s="535" t="str">
        <f>IF(Start!D56="","",Start!D56)</f>
        <v/>
      </c>
      <c r="E113" s="496" t="str">
        <f>IF(Start!F56="","",Start!F56)</f>
        <v/>
      </c>
      <c r="F113" s="466"/>
      <c r="G113" s="466"/>
      <c r="H113" s="31"/>
      <c r="J113" s="538" t="str">
        <f>IF(D113="","",Výsledky!D57)</f>
        <v/>
      </c>
      <c r="K113" s="440"/>
      <c r="L113" s="685"/>
      <c r="M113" s="553">
        <f>Start!C56</f>
        <v>50</v>
      </c>
      <c r="N113" s="535" t="str">
        <f>IF(Start!D56="","",Start!D56)</f>
        <v/>
      </c>
      <c r="O113" s="496" t="str">
        <f>IF(Start!F56="","",Start!F56)</f>
        <v/>
      </c>
      <c r="P113" s="467"/>
      <c r="Q113" s="467"/>
      <c r="R113" s="538" t="str">
        <f>IF(N113="","",TEST!F54)</f>
        <v/>
      </c>
      <c r="T113" s="538" t="str">
        <f>IF(N113="","",TEST!J54)</f>
        <v/>
      </c>
    </row>
    <row r="114" spans="2:20" ht="10.15" customHeight="1" x14ac:dyDescent="0.2"/>
    <row r="116" spans="2:20" x14ac:dyDescent="0.2">
      <c r="K116" s="471"/>
    </row>
  </sheetData>
  <sheetProtection password="CDBE" sheet="1" objects="1" scenarios="1"/>
  <mergeCells count="16">
    <mergeCell ref="B89:B113"/>
    <mergeCell ref="L63:L88"/>
    <mergeCell ref="L89:L113"/>
    <mergeCell ref="C60:S60"/>
    <mergeCell ref="C61:H61"/>
    <mergeCell ref="M61:R61"/>
    <mergeCell ref="B63:B88"/>
    <mergeCell ref="B1:T1"/>
    <mergeCell ref="C4:H4"/>
    <mergeCell ref="M4:R4"/>
    <mergeCell ref="B58:T58"/>
    <mergeCell ref="C3:S3"/>
    <mergeCell ref="B6:B31"/>
    <mergeCell ref="B32:B56"/>
    <mergeCell ref="L6:L31"/>
    <mergeCell ref="L32:L56"/>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80" t="s">
        <v>107</v>
      </c>
      <c r="C1" s="680"/>
      <c r="D1" s="680"/>
      <c r="E1" s="680"/>
      <c r="F1" s="680"/>
      <c r="G1" s="680"/>
      <c r="H1" s="680"/>
      <c r="I1" s="680"/>
      <c r="J1" s="680"/>
      <c r="K1" s="680"/>
      <c r="L1" s="680"/>
      <c r="M1" s="680"/>
      <c r="N1" s="680"/>
      <c r="O1" s="680"/>
      <c r="P1" s="680"/>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82" t="str">
        <f>Start!$B$2</f>
        <v>Krajské kolo DOROSTU</v>
      </c>
      <c r="D3" s="682"/>
      <c r="E3" s="682"/>
      <c r="F3" s="682"/>
      <c r="G3" s="682"/>
      <c r="H3" s="681" t="str">
        <f>Start!$B$3</f>
        <v>9.6.2018 Chrudim</v>
      </c>
      <c r="I3" s="681"/>
      <c r="J3" s="681"/>
      <c r="K3" s="681"/>
      <c r="L3" s="681"/>
      <c r="M3" s="681"/>
      <c r="N3" s="681"/>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Dorci mladší</v>
      </c>
      <c r="D5" s="15"/>
      <c r="E5" s="15"/>
      <c r="G5" s="745"/>
      <c r="H5" s="745"/>
      <c r="I5" s="745"/>
      <c r="J5" s="745"/>
      <c r="K5" s="745"/>
      <c r="L5" s="745"/>
      <c r="M5" s="15"/>
    </row>
    <row r="6" spans="1:16" s="475" customFormat="1" ht="84" customHeight="1" x14ac:dyDescent="0.2">
      <c r="A6" s="61"/>
      <c r="B6" s="751" t="s">
        <v>6</v>
      </c>
      <c r="C6" s="751" t="s">
        <v>9</v>
      </c>
      <c r="D6" s="751" t="s">
        <v>1</v>
      </c>
      <c r="E6" s="751" t="str">
        <f>Start!$F$6</f>
        <v>Okres</v>
      </c>
      <c r="F6" s="73" t="s">
        <v>37</v>
      </c>
      <c r="G6" s="746" t="s">
        <v>112</v>
      </c>
      <c r="H6" s="747"/>
      <c r="I6" s="761" t="s">
        <v>113</v>
      </c>
      <c r="J6" s="761"/>
      <c r="K6" s="746" t="s">
        <v>53</v>
      </c>
      <c r="L6" s="761"/>
      <c r="M6" s="183"/>
      <c r="N6" s="743" t="s">
        <v>40</v>
      </c>
      <c r="O6" s="184"/>
      <c r="P6" s="757" t="s">
        <v>61</v>
      </c>
    </row>
    <row r="7" spans="1:16" s="337" customFormat="1" ht="13.15" customHeight="1" x14ac:dyDescent="0.2">
      <c r="A7" s="62"/>
      <c r="B7" s="752"/>
      <c r="C7" s="752"/>
      <c r="D7" s="752"/>
      <c r="E7" s="752"/>
      <c r="F7" s="688" t="s">
        <v>18</v>
      </c>
      <c r="G7" s="63" t="s">
        <v>3</v>
      </c>
      <c r="H7" s="688" t="s">
        <v>18</v>
      </c>
      <c r="I7" s="63" t="s">
        <v>3</v>
      </c>
      <c r="J7" s="745" t="s">
        <v>18</v>
      </c>
      <c r="K7" s="749" t="s">
        <v>38</v>
      </c>
      <c r="L7" s="745" t="s">
        <v>18</v>
      </c>
      <c r="M7" s="755"/>
      <c r="N7" s="744"/>
      <c r="O7" s="755"/>
      <c r="P7" s="758"/>
    </row>
    <row r="8" spans="1:16" s="337" customFormat="1" ht="13.15" customHeight="1" thickBot="1" x14ac:dyDescent="0.25">
      <c r="A8" s="62"/>
      <c r="B8" s="753"/>
      <c r="C8" s="753"/>
      <c r="D8" s="753"/>
      <c r="E8" s="753"/>
      <c r="F8" s="754"/>
      <c r="G8" s="111" t="s">
        <v>4</v>
      </c>
      <c r="H8" s="754"/>
      <c r="I8" s="64" t="s">
        <v>4</v>
      </c>
      <c r="J8" s="759"/>
      <c r="K8" s="750"/>
      <c r="L8" s="759"/>
      <c r="M8" s="756"/>
      <c r="N8" s="744"/>
      <c r="O8" s="756"/>
      <c r="P8" s="758"/>
    </row>
    <row r="9" spans="1:16" ht="12.75" customHeight="1" x14ac:dyDescent="0.2">
      <c r="A9" s="688"/>
      <c r="B9" s="709">
        <f>Start!$C7</f>
        <v>1</v>
      </c>
      <c r="C9" s="711" t="str">
        <f>IF(Start!$D7="","",Start!$D7)</f>
        <v>Votroubek Matyáš</v>
      </c>
      <c r="D9" s="711" t="str">
        <f>IF(Start!$E$7="","",Start!$E$7)</f>
        <v>Lozice</v>
      </c>
      <c r="E9" s="713" t="str">
        <f>IF(Start!$F$7="","",Start!$F$7)</f>
        <v>CR</v>
      </c>
      <c r="F9" s="760" t="str">
        <f>IF($C9="","",IF(V.l.ZPV!$C$6="","0",IF(ISNA(MATCH($C9,ZPVOblN,0)),COUNTIF(ZPVOblT,".")+1,LOOKUP($C9,ZPVOblN,ZPVOblD))))</f>
        <v>0</v>
      </c>
      <c r="G9" s="65">
        <f>IF($C9="","",'PJ-V'!$J5)</f>
        <v>25.72</v>
      </c>
      <c r="H9" s="748">
        <f>IF($C9="","",LOOKUP($C9,'PJ - P'!$Y$1:$Y$50,'PJ - P'!$Z$1:$Z$50))</f>
        <v>7</v>
      </c>
      <c r="I9" s="65">
        <f>IF($C9="","",'DV-V'!$J5)</f>
        <v>22.94</v>
      </c>
      <c r="J9" s="748">
        <f>IF($C9="","",LOOKUP($C9,'DV - P'!$Y$1:$Y$50,'DV - P'!$Z$1:$Z$50))</f>
        <v>7</v>
      </c>
      <c r="K9" s="695">
        <f>IF($C9="","",TEST!$F$5)</f>
        <v>0</v>
      </c>
      <c r="L9" s="697">
        <f>IF($C9="","",TEST!$J$5)</f>
        <v>1</v>
      </c>
      <c r="M9" s="699"/>
      <c r="N9" s="701">
        <f>IF($C9="","",SUM(F9,H9,J9,L9))</f>
        <v>15</v>
      </c>
      <c r="O9" s="699"/>
      <c r="P9" s="693">
        <f>IF($C9="","",MATCH($C9,Výsledky!$K$8:$K$57,0))</f>
        <v>6</v>
      </c>
    </row>
    <row r="10" spans="1:16" ht="12.75" customHeight="1" x14ac:dyDescent="0.2">
      <c r="A10" s="688"/>
      <c r="B10" s="710"/>
      <c r="C10" s="712"/>
      <c r="D10" s="712" t="str">
        <f>IF(Start!$E$7="","",Start!$E$7)</f>
        <v>Lozice</v>
      </c>
      <c r="E10" s="714" t="str">
        <f>IF(Start!$F$7="","",Start!$F$7)</f>
        <v>CR</v>
      </c>
      <c r="F10" s="719"/>
      <c r="G10" s="66">
        <f>IF($C9="","",'PJ-V'!$O5)</f>
        <v>25.36</v>
      </c>
      <c r="H10" s="720"/>
      <c r="I10" s="66">
        <f>IF($C9="","",'DV-V'!$O5)</f>
        <v>22.71</v>
      </c>
      <c r="J10" s="720"/>
      <c r="K10" s="696"/>
      <c r="L10" s="698"/>
      <c r="M10" s="700"/>
      <c r="N10" s="702"/>
      <c r="O10" s="700"/>
      <c r="P10" s="694"/>
    </row>
    <row r="11" spans="1:16" ht="12.75" customHeight="1" x14ac:dyDescent="0.2">
      <c r="A11" s="688"/>
      <c r="B11" s="689">
        <f>Start!$C8</f>
        <v>2</v>
      </c>
      <c r="C11" s="737" t="str">
        <f>IF(Start!$D8="","",Start!$D8)</f>
        <v>Vaníček Tomáš</v>
      </c>
      <c r="D11" s="737" t="str">
        <f>IF(Start!$E$8="","",Start!$E$8)</f>
        <v>Voleč</v>
      </c>
      <c r="E11" s="739" t="str">
        <f>IF(Start!$F$8="","",Start!$F$8)</f>
        <v>PA</v>
      </c>
      <c r="F11" s="707" t="str">
        <f>IF($C11="","",IF(V.l.ZPV!$C$6="","0",IF(ISNA(MATCH($C11,ZPVOblN,0)),COUNTIF(ZPVOblT,".")+1,LOOKUP($C11,ZPVOblN,ZPVOblD))))</f>
        <v>0</v>
      </c>
      <c r="G11" s="192">
        <f>IF($C11="","",'PJ-V'!$J6)</f>
        <v>25.17</v>
      </c>
      <c r="H11" s="708">
        <f>IF($C11="","",LOOKUP($C11,'PJ - P'!$Y$1:$Y$50,'PJ - P'!$Z$1:$Z$50))</f>
        <v>6</v>
      </c>
      <c r="I11" s="192">
        <f>IF($C11="","",'DV-V'!$J6)</f>
        <v>20.69</v>
      </c>
      <c r="J11" s="708">
        <f>IF($C11="","",LOOKUP($C11,'DV - P'!$Y$1:$Y$50,'DV - P'!$Z$1:$Z$50))</f>
        <v>6</v>
      </c>
      <c r="K11" s="703">
        <f>IF($C11="","",TEST!$F$6)</f>
        <v>0</v>
      </c>
      <c r="L11" s="715">
        <f>IF($C11="","",TEST!$J$6)</f>
        <v>1</v>
      </c>
      <c r="M11" s="716"/>
      <c r="N11" s="717">
        <f>IF($C11="","",SUM(F11,H11,J11,L11))</f>
        <v>13</v>
      </c>
      <c r="O11" s="716"/>
      <c r="P11" s="734">
        <f>IF($C11="","",MATCH($C11,Výsledky!$K$8:$K$57,0))</f>
        <v>4</v>
      </c>
    </row>
    <row r="12" spans="1:16" ht="12.75" customHeight="1" x14ac:dyDescent="0.2">
      <c r="A12" s="688"/>
      <c r="B12" s="690"/>
      <c r="C12" s="738"/>
      <c r="D12" s="738" t="str">
        <f>IF(Start!$E$8="","",Start!$E$8)</f>
        <v>Voleč</v>
      </c>
      <c r="E12" s="740" t="str">
        <f>IF(Start!$F$8="","",Start!$F$8)</f>
        <v>PA</v>
      </c>
      <c r="F12" s="707"/>
      <c r="G12" s="192">
        <f>IF($C11="","",'PJ-V'!$O6)</f>
        <v>25.62</v>
      </c>
      <c r="H12" s="708"/>
      <c r="I12" s="192">
        <f>IF($C11="","",'DV-V'!$O6)</f>
        <v>20.59</v>
      </c>
      <c r="J12" s="708"/>
      <c r="K12" s="704"/>
      <c r="L12" s="715"/>
      <c r="M12" s="716"/>
      <c r="N12" s="717"/>
      <c r="O12" s="716"/>
      <c r="P12" s="734"/>
    </row>
    <row r="13" spans="1:16" ht="12.75" customHeight="1" x14ac:dyDescent="0.2">
      <c r="A13" s="688"/>
      <c r="B13" s="724">
        <f>Start!$C9</f>
        <v>3</v>
      </c>
      <c r="C13" s="741" t="str">
        <f>IF(Start!$D9="","",Start!$D9)</f>
        <v>Dušek Jakub</v>
      </c>
      <c r="D13" s="741" t="str">
        <f>IF(Start!$E$9="","",Start!$E$9)</f>
        <v>Lanškroun</v>
      </c>
      <c r="E13" s="735" t="str">
        <f>IF(Start!$F$9="","",Start!$F$9)</f>
        <v>UO</v>
      </c>
      <c r="F13" s="719" t="str">
        <f>IF($C13="","",IF(V.l.ZPV!$C$6="","0",IF(ISNA(MATCH($C13,ZPVOblN,0)),COUNTIF(ZPVOblT,".")+1,LOOKUP($C13,ZPVOblN,ZPVOblD))))</f>
        <v>0</v>
      </c>
      <c r="G13" s="66">
        <f>IF($C13="","",'PJ-V'!$J7)</f>
        <v>19.72</v>
      </c>
      <c r="H13" s="720">
        <f>IF($C13="","",LOOKUP($C13,'PJ - P'!$Y$1:$Y$50,'PJ - P'!$Z$1:$Z$50))</f>
        <v>2</v>
      </c>
      <c r="I13" s="66">
        <f>IF($C13="","",'DV-V'!$J7)</f>
        <v>18.32</v>
      </c>
      <c r="J13" s="720">
        <f>IF($C13="","",LOOKUP($C13,'DV - P'!$Y$1:$Y$50,'DV - P'!$Z$1:$Z$50))</f>
        <v>2</v>
      </c>
      <c r="K13" s="732">
        <f>IF($C13="","",TEST!$F$7)</f>
        <v>0</v>
      </c>
      <c r="L13" s="698">
        <f>IF($C13="","",TEST!$J$7)</f>
        <v>1</v>
      </c>
      <c r="M13" s="700"/>
      <c r="N13" s="702">
        <f>IF($C13="","",SUM(F13,H13,J13,L13))</f>
        <v>5</v>
      </c>
      <c r="O13" s="700"/>
      <c r="P13" s="694">
        <f>IF($C13="","",MATCH($C13,Výsledky!$K$8:$K$57,0))</f>
        <v>2</v>
      </c>
    </row>
    <row r="14" spans="1:16" ht="12.75" customHeight="1" x14ac:dyDescent="0.2">
      <c r="A14" s="688"/>
      <c r="B14" s="710"/>
      <c r="C14" s="742"/>
      <c r="D14" s="742" t="str">
        <f>IF(Start!$E$9="","",Start!$E$9)</f>
        <v>Lanškroun</v>
      </c>
      <c r="E14" s="736" t="str">
        <f>IF(Start!$F$9="","",Start!$F$9)</f>
        <v>UO</v>
      </c>
      <c r="F14" s="719"/>
      <c r="G14" s="66">
        <f>IF($C13="","",'PJ-V'!$O7)</f>
        <v>22.3</v>
      </c>
      <c r="H14" s="720"/>
      <c r="I14" s="66">
        <f>IF($C13="","",'DV-V'!$O7)</f>
        <v>17.71</v>
      </c>
      <c r="J14" s="720"/>
      <c r="K14" s="696"/>
      <c r="L14" s="698"/>
      <c r="M14" s="700"/>
      <c r="N14" s="702"/>
      <c r="O14" s="700"/>
      <c r="P14" s="694"/>
    </row>
    <row r="15" spans="1:16" ht="12.75" customHeight="1" x14ac:dyDescent="0.2">
      <c r="A15" s="688"/>
      <c r="B15" s="689">
        <f>Start!$C10</f>
        <v>4</v>
      </c>
      <c r="C15" s="737" t="str">
        <f>IF(Start!$D10="","",Start!$D10)</f>
        <v>Flégr Lukáš</v>
      </c>
      <c r="D15" s="737" t="str">
        <f>IF(Start!$E$10="","",Start!$E$10)</f>
        <v>Skuteč</v>
      </c>
      <c r="E15" s="739" t="str">
        <f>IF(Start!$F$10="","",Start!$F$10)</f>
        <v>CR</v>
      </c>
      <c r="F15" s="707" t="str">
        <f>IF($C15="","",IF(V.l.ZPV!$C$6="","0",IF(ISNA(MATCH($C15,ZPVOblN,0)),COUNTIF(ZPVOblT,".")+1,LOOKUP($C15,ZPVOblN,ZPVOblD))))</f>
        <v>0</v>
      </c>
      <c r="G15" s="192">
        <f>IF($C15="","",'PJ-V'!$J8)</f>
        <v>18.39</v>
      </c>
      <c r="H15" s="708">
        <f>IF($C15="","",LOOKUP($C15,'PJ - P'!$Y$1:$Y$50,'PJ - P'!$Z$1:$Z$50))</f>
        <v>1</v>
      </c>
      <c r="I15" s="192">
        <f>IF($C15="","",'DV-V'!$J8)</f>
        <v>17.28</v>
      </c>
      <c r="J15" s="708">
        <f>IF($C15="","",LOOKUP($C15,'DV - P'!$Y$1:$Y$50,'DV - P'!$Z$1:$Z$50))</f>
        <v>1</v>
      </c>
      <c r="K15" s="703">
        <f>IF($C15="","",TEST!$F$8)</f>
        <v>0</v>
      </c>
      <c r="L15" s="715">
        <f>IF($C15="","",TEST!$J$8)</f>
        <v>1</v>
      </c>
      <c r="M15" s="716"/>
      <c r="N15" s="717">
        <f>IF($C15="","",SUM(F15,H15,J15,L15))</f>
        <v>3</v>
      </c>
      <c r="O15" s="716"/>
      <c r="P15" s="734">
        <f>IF($C15="","",MATCH($C15,Výsledky!$K$8:$K$57,0))</f>
        <v>1</v>
      </c>
    </row>
    <row r="16" spans="1:16" ht="12.75" customHeight="1" x14ac:dyDescent="0.2">
      <c r="A16" s="688"/>
      <c r="B16" s="690"/>
      <c r="C16" s="738"/>
      <c r="D16" s="738" t="str">
        <f>IF(Start!$E$10="","",Start!$E$10)</f>
        <v>Skuteč</v>
      </c>
      <c r="E16" s="740" t="str">
        <f>IF(Start!$F$10="","",Start!$F$10)</f>
        <v>CR</v>
      </c>
      <c r="F16" s="707"/>
      <c r="G16" s="192" t="str">
        <f>IF($C15="","",'PJ-V'!$O8)</f>
        <v>NP</v>
      </c>
      <c r="H16" s="708"/>
      <c r="I16" s="192" t="str">
        <f>IF($C15="","",'DV-V'!$O8)</f>
        <v>NP</v>
      </c>
      <c r="J16" s="708"/>
      <c r="K16" s="704"/>
      <c r="L16" s="715"/>
      <c r="M16" s="716"/>
      <c r="N16" s="717"/>
      <c r="O16" s="716"/>
      <c r="P16" s="734"/>
    </row>
    <row r="17" spans="1:18" ht="12.75" customHeight="1" x14ac:dyDescent="0.2">
      <c r="A17" s="688"/>
      <c r="B17" s="724">
        <f>Start!$C11</f>
        <v>5</v>
      </c>
      <c r="C17" s="726" t="str">
        <f>IF(Start!$D11="","",Start!$D11)</f>
        <v>Brodský Samuel</v>
      </c>
      <c r="D17" s="726" t="str">
        <f>IF(Start!$E$11="","",Start!$E$11)</f>
        <v>Pardubice - město</v>
      </c>
      <c r="E17" s="735" t="str">
        <f>IF(Start!$F$11="","",Start!$F$11)</f>
        <v>PA</v>
      </c>
      <c r="F17" s="719" t="str">
        <f>IF($C17="","",IF(V.l.ZPV!$C$6="","0",IF(ISNA(MATCH($C17,ZPVOblN,0)),COUNTIF(ZPVOblT,".")+1,LOOKUP($C17,ZPVOblN,ZPVOblD))))</f>
        <v>0</v>
      </c>
      <c r="G17" s="66">
        <f>IF($C17="","",'PJ-V'!$J9)</f>
        <v>24.86</v>
      </c>
      <c r="H17" s="720">
        <f>IF($C17="","",LOOKUP($C17,'PJ - P'!$Y$1:$Y$50,'PJ - P'!$Z$1:$Z$50))</f>
        <v>5</v>
      </c>
      <c r="I17" s="66">
        <f>IF($C17="","",'DV-V'!$J9)</f>
        <v>20.48</v>
      </c>
      <c r="J17" s="720">
        <f>IF($C17="","",LOOKUP($C17,'DV - P'!$Y$1:$Y$50,'DV - P'!$Z$1:$Z$50))</f>
        <v>5</v>
      </c>
      <c r="K17" s="732">
        <f>IF($C17="","",TEST!$F$9)</f>
        <v>4</v>
      </c>
      <c r="L17" s="698">
        <f>IF($C17="","",TEST!$J$9)</f>
        <v>7</v>
      </c>
      <c r="M17" s="700"/>
      <c r="N17" s="702">
        <f>IF($C17="","",SUM(F17,H17,J17,L17))</f>
        <v>17</v>
      </c>
      <c r="O17" s="700"/>
      <c r="P17" s="694">
        <f>IF($C17="","",MATCH($C17,Výsledky!$K$8:$K$57,0))</f>
        <v>7</v>
      </c>
    </row>
    <row r="18" spans="1:18" ht="12.75" customHeight="1" x14ac:dyDescent="0.2">
      <c r="A18" s="688"/>
      <c r="B18" s="710"/>
      <c r="C18" s="712"/>
      <c r="D18" s="712" t="str">
        <f>IF(Start!$E$11="","",Start!$E$11)</f>
        <v>Pardubice - město</v>
      </c>
      <c r="E18" s="736" t="str">
        <f>IF(Start!$F$11="","",Start!$F$11)</f>
        <v>PA</v>
      </c>
      <c r="F18" s="719"/>
      <c r="G18" s="66">
        <f>IF($C17="","",'PJ-V'!$O9)</f>
        <v>25.54</v>
      </c>
      <c r="H18" s="720"/>
      <c r="I18" s="66">
        <f>IF($C17="","",'DV-V'!$O9)</f>
        <v>19.89</v>
      </c>
      <c r="J18" s="720"/>
      <c r="K18" s="696"/>
      <c r="L18" s="698"/>
      <c r="M18" s="700"/>
      <c r="N18" s="702"/>
      <c r="O18" s="700"/>
      <c r="P18" s="694"/>
    </row>
    <row r="19" spans="1:18" ht="12.75" customHeight="1" x14ac:dyDescent="0.2">
      <c r="A19" s="688"/>
      <c r="B19" s="689">
        <f>Start!$C12</f>
        <v>6</v>
      </c>
      <c r="C19" s="691" t="str">
        <f>IF(Start!$D12="","",Start!$D12)</f>
        <v>Hauf Matěj</v>
      </c>
      <c r="D19" s="691" t="str">
        <f>IF(Start!$E$12="","",Start!$E$12)</f>
        <v>Lukavice</v>
      </c>
      <c r="E19" s="705" t="str">
        <f>IF(Start!$F$12="","",Start!$F$12)</f>
        <v>UO</v>
      </c>
      <c r="F19" s="707" t="str">
        <f>IF($C19="","",IF(V.l.ZPV!$C$6="","0",IF(ISNA(MATCH($C19,ZPVOblN,0)),COUNTIF(ZPVOblT,".")+1,LOOKUP($C19,ZPVOblN,ZPVOblD))))</f>
        <v>0</v>
      </c>
      <c r="G19" s="192">
        <f>IF($C19="","",'PJ-V'!$J10)</f>
        <v>23.86</v>
      </c>
      <c r="H19" s="708">
        <f>IF($C19="","",LOOKUP($C19,'PJ - P'!$Y$1:$Y$50,'PJ - P'!$Z$1:$Z$50))</f>
        <v>3</v>
      </c>
      <c r="I19" s="192">
        <f>IF($C19="","",'DV-V'!$J10)</f>
        <v>19.170000000000002</v>
      </c>
      <c r="J19" s="708">
        <f>IF($C19="","",LOOKUP($C19,'DV - P'!$Y$1:$Y$50,'DV - P'!$Z$1:$Z$50))</f>
        <v>3</v>
      </c>
      <c r="K19" s="703">
        <f>IF($C19="","",TEST!$F$10)</f>
        <v>0</v>
      </c>
      <c r="L19" s="715">
        <f>IF($C19="","",TEST!$J$10)</f>
        <v>1</v>
      </c>
      <c r="M19" s="716"/>
      <c r="N19" s="717">
        <f>IF($C19="","",SUM(F19,H19,J19,L19))</f>
        <v>7</v>
      </c>
      <c r="O19" s="716"/>
      <c r="P19" s="734">
        <f>IF($C19="","",MATCH($C19,Výsledky!$K$8:$K$57,0))</f>
        <v>3</v>
      </c>
      <c r="R19" s="476"/>
    </row>
    <row r="20" spans="1:18" ht="12.75" customHeight="1" x14ac:dyDescent="0.2">
      <c r="A20" s="688"/>
      <c r="B20" s="690"/>
      <c r="C20" s="692"/>
      <c r="D20" s="692" t="str">
        <f>IF(Start!$E$12="","",Start!$E$12)</f>
        <v>Lukavice</v>
      </c>
      <c r="E20" s="706" t="str">
        <f>IF(Start!$F$12="","",Start!$F$12)</f>
        <v>UO</v>
      </c>
      <c r="F20" s="707"/>
      <c r="G20" s="192">
        <f>IF($C19="","",'PJ-V'!$O10)</f>
        <v>21.91</v>
      </c>
      <c r="H20" s="708"/>
      <c r="I20" s="192">
        <f>IF($C19="","",'DV-V'!$O10)</f>
        <v>18.71</v>
      </c>
      <c r="J20" s="708"/>
      <c r="K20" s="704"/>
      <c r="L20" s="715"/>
      <c r="M20" s="716"/>
      <c r="N20" s="717"/>
      <c r="O20" s="716"/>
      <c r="P20" s="734"/>
    </row>
    <row r="21" spans="1:18" ht="12.75" customHeight="1" x14ac:dyDescent="0.2">
      <c r="A21" s="688"/>
      <c r="B21" s="724">
        <f>Start!$C13</f>
        <v>7</v>
      </c>
      <c r="C21" s="726" t="str">
        <f>IF(Start!$D13="","",Start!$D13)</f>
        <v>Bezdíček Jakub</v>
      </c>
      <c r="D21" s="726" t="str">
        <f>IF(Start!$E$13="","",Start!$E$13)</f>
        <v>Třebovice</v>
      </c>
      <c r="E21" s="728" t="str">
        <f>IF(Start!$F$13="","",Start!$F$13)</f>
        <v>UO</v>
      </c>
      <c r="F21" s="719" t="str">
        <f>IF($C21="","",IF(V.l.ZPV!$C$6="","0",IF(ISNA(MATCH($C21,ZPVOblN,0)),COUNTIF(ZPVOblT,".")+1,LOOKUP($C21,ZPVOblN,ZPVOblD))))</f>
        <v>0</v>
      </c>
      <c r="G21" s="66">
        <f>IF($C21="","",'PJ-V'!$J11)</f>
        <v>23.25</v>
      </c>
      <c r="H21" s="720">
        <f>IF($C21="","",LOOKUP($C21,'PJ - P'!$Y$1:$Y$50,'PJ - P'!$Z$1:$Z$50))</f>
        <v>4</v>
      </c>
      <c r="I21" s="66">
        <f>IF($C21="","",'DV-V'!$J11)</f>
        <v>19.45</v>
      </c>
      <c r="J21" s="720">
        <f>IF($C21="","",LOOKUP($C21,'DV - P'!$Y$1:$Y$50,'DV - P'!$Z$1:$Z$50))</f>
        <v>4</v>
      </c>
      <c r="K21" s="732">
        <f>IF($C21="","",TEST!$F$11)</f>
        <v>3</v>
      </c>
      <c r="L21" s="698">
        <f>IF($C21="","",TEST!$J$11)</f>
        <v>6</v>
      </c>
      <c r="M21" s="700"/>
      <c r="N21" s="702">
        <f>IF($C21="","",SUM(F21,H21,J21,L21))</f>
        <v>14</v>
      </c>
      <c r="O21" s="700"/>
      <c r="P21" s="694">
        <f>IF($C21="","",MATCH($C21,Výsledky!$K$8:$K$57,0))</f>
        <v>5</v>
      </c>
    </row>
    <row r="22" spans="1:18" ht="12.75" customHeight="1" x14ac:dyDescent="0.2">
      <c r="A22" s="688"/>
      <c r="B22" s="710"/>
      <c r="C22" s="712"/>
      <c r="D22" s="712" t="str">
        <f>IF(Start!$E$13="","",Start!$E$13)</f>
        <v>Třebovice</v>
      </c>
      <c r="E22" s="714" t="str">
        <f>IF(Start!$F$13="","",Start!$F$13)</f>
        <v>UO</v>
      </c>
      <c r="F22" s="719"/>
      <c r="G22" s="66">
        <f>IF($C21="","",'PJ-V'!$O11)</f>
        <v>22.98</v>
      </c>
      <c r="H22" s="720"/>
      <c r="I22" s="66" t="str">
        <f>IF($C21="","",'DV-V'!$O11)</f>
        <v>NP</v>
      </c>
      <c r="J22" s="720"/>
      <c r="K22" s="696"/>
      <c r="L22" s="698"/>
      <c r="M22" s="700"/>
      <c r="N22" s="702"/>
      <c r="O22" s="700"/>
      <c r="P22" s="694"/>
    </row>
    <row r="23" spans="1:18" ht="12.75" customHeight="1" x14ac:dyDescent="0.2">
      <c r="A23" s="688"/>
      <c r="B23" s="689">
        <f>Start!$C14</f>
        <v>8</v>
      </c>
      <c r="C23" s="691" t="str">
        <f>IF(Start!$D14="","",Start!$D14)</f>
        <v/>
      </c>
      <c r="D23" s="691" t="str">
        <f>IF(Start!$E$14="","",Start!$E$14)</f>
        <v/>
      </c>
      <c r="E23" s="705" t="str">
        <f>IF(Start!$F$14="","",Start!$F$14)</f>
        <v/>
      </c>
      <c r="F23" s="707" t="str">
        <f>IF($C23="","",IF(V.l.ZPV!$C$6="","0",IF(ISNA(MATCH($C23,ZPVOblN,0)),COUNTIF(ZPVOblT,".")+1,LOOKUP($C23,ZPVOblN,ZPVOblD))))</f>
        <v/>
      </c>
      <c r="G23" s="192" t="str">
        <f>IF($C23="","",'PJ-V'!$J12)</f>
        <v/>
      </c>
      <c r="H23" s="708" t="str">
        <f>IF($C23="","",LOOKUP($C23,'PJ - P'!$Y$1:$Y$50,'PJ - P'!$Z$1:$Z$50))</f>
        <v/>
      </c>
      <c r="I23" s="192" t="str">
        <f>IF($C23="","",'DV-V'!$J12)</f>
        <v/>
      </c>
      <c r="J23" s="708" t="str">
        <f>IF($C23="","",LOOKUP($C23,'DV - P'!$Y$1:$Y$50,'DV - P'!$Z$1:$Z$50))</f>
        <v/>
      </c>
      <c r="K23" s="703" t="str">
        <f>IF($C23="","",TEST!$F$12)</f>
        <v/>
      </c>
      <c r="L23" s="715" t="str">
        <f>IF($C23="","",TEST!$J$12)</f>
        <v/>
      </c>
      <c r="M23" s="716"/>
      <c r="N23" s="717" t="str">
        <f>IF($C23="","",SUM(F23,H23,J23,L23))</f>
        <v/>
      </c>
      <c r="O23" s="716"/>
      <c r="P23" s="734" t="str">
        <f>IF($C23="","",MATCH($C23,Výsledky!$K$8:$K$57,0))</f>
        <v/>
      </c>
    </row>
    <row r="24" spans="1:18" ht="12.75" customHeight="1" x14ac:dyDescent="0.2">
      <c r="A24" s="688"/>
      <c r="B24" s="690"/>
      <c r="C24" s="692"/>
      <c r="D24" s="692" t="str">
        <f>IF(Start!$E$14="","",Start!$E$14)</f>
        <v/>
      </c>
      <c r="E24" s="706" t="str">
        <f>IF(Start!$F$14="","",Start!$F$14)</f>
        <v/>
      </c>
      <c r="F24" s="707"/>
      <c r="G24" s="192" t="str">
        <f>IF($C23="","",'PJ-V'!$O12)</f>
        <v/>
      </c>
      <c r="H24" s="708"/>
      <c r="I24" s="192" t="str">
        <f>IF($C23="","",'DV-V'!$O12)</f>
        <v/>
      </c>
      <c r="J24" s="708"/>
      <c r="K24" s="704"/>
      <c r="L24" s="715"/>
      <c r="M24" s="716"/>
      <c r="N24" s="717"/>
      <c r="O24" s="716"/>
      <c r="P24" s="734"/>
    </row>
    <row r="25" spans="1:18" ht="12.75" customHeight="1" x14ac:dyDescent="0.2">
      <c r="A25" s="688"/>
      <c r="B25" s="724">
        <f>Start!$C15</f>
        <v>9</v>
      </c>
      <c r="C25" s="726" t="str">
        <f>IF(Start!$D15="","",Start!$D15)</f>
        <v/>
      </c>
      <c r="D25" s="726" t="str">
        <f>IF(Start!$E$15="","",Start!$E$15)</f>
        <v/>
      </c>
      <c r="E25" s="728" t="str">
        <f>IF(Start!$F$15="","",Start!$F$15)</f>
        <v/>
      </c>
      <c r="F25" s="719" t="str">
        <f>IF($C25="","",IF(V.l.ZPV!$C$6="","0",IF(ISNA(MATCH($C25,ZPVOblN,0)),COUNTIF(ZPVOblT,".")+1,LOOKUP($C25,ZPVOblN,ZPVOblD))))</f>
        <v/>
      </c>
      <c r="G25" s="66" t="str">
        <f>IF($C25="","",'PJ-V'!$J13)</f>
        <v/>
      </c>
      <c r="H25" s="720" t="str">
        <f>IF($C25="","",LOOKUP($C25,'PJ - P'!$Y$1:$Y$50,'PJ - P'!$Z$1:$Z$50))</f>
        <v/>
      </c>
      <c r="I25" s="66" t="str">
        <f>IF($C25="","",'DV-V'!$J13)</f>
        <v/>
      </c>
      <c r="J25" s="720" t="str">
        <f>IF($C25="","",LOOKUP($C25,'DV - P'!$Y$1:$Y$50,'DV - P'!$Z$1:$Z$50))</f>
        <v/>
      </c>
      <c r="K25" s="732" t="str">
        <f>IF($C25="","",TEST!$F$13)</f>
        <v/>
      </c>
      <c r="L25" s="698" t="str">
        <f>IF($C25="","",TEST!$J$13)</f>
        <v/>
      </c>
      <c r="M25" s="700"/>
      <c r="N25" s="702" t="str">
        <f>IF($C25="","",SUM(F25,H25,J25,L25))</f>
        <v/>
      </c>
      <c r="O25" s="700"/>
      <c r="P25" s="694" t="str">
        <f>IF($C25="","",MATCH($C25,Výsledky!$K$8:$K$57,0))</f>
        <v/>
      </c>
    </row>
    <row r="26" spans="1:18" ht="12.75" customHeight="1" x14ac:dyDescent="0.2">
      <c r="A26" s="688"/>
      <c r="B26" s="710"/>
      <c r="C26" s="712"/>
      <c r="D26" s="712" t="str">
        <f>IF(Start!$E$15="","",Start!$E$15)</f>
        <v/>
      </c>
      <c r="E26" s="714" t="str">
        <f>IF(Start!$F$15="","",Start!$F$15)</f>
        <v/>
      </c>
      <c r="F26" s="719"/>
      <c r="G26" s="66" t="str">
        <f>IF($C25="","",'PJ-V'!$O13)</f>
        <v/>
      </c>
      <c r="H26" s="720"/>
      <c r="I26" s="66" t="str">
        <f>IF($C25="","",'DV-V'!$O13)</f>
        <v/>
      </c>
      <c r="J26" s="720"/>
      <c r="K26" s="696"/>
      <c r="L26" s="698"/>
      <c r="M26" s="700"/>
      <c r="N26" s="702"/>
      <c r="O26" s="700"/>
      <c r="P26" s="694"/>
    </row>
    <row r="27" spans="1:18" ht="12.75" customHeight="1" x14ac:dyDescent="0.2">
      <c r="A27" s="688"/>
      <c r="B27" s="689">
        <f>Start!$C16</f>
        <v>10</v>
      </c>
      <c r="C27" s="691" t="str">
        <f>IF(Start!$D16="","",Start!$D16)</f>
        <v/>
      </c>
      <c r="D27" s="691" t="str">
        <f>IF(Start!$E$16="","",Start!$E$16)</f>
        <v/>
      </c>
      <c r="E27" s="705" t="str">
        <f>IF(Start!$F$16="","",Start!$F$16)</f>
        <v/>
      </c>
      <c r="F27" s="707" t="str">
        <f>IF($C27="","",IF(V.l.ZPV!$C$6="","0",IF(ISNA(MATCH($C27,ZPVOblN,0)),COUNTIF(ZPVOblT,".")+1,LOOKUP($C27,ZPVOblN,ZPVOblD))))</f>
        <v/>
      </c>
      <c r="G27" s="192" t="str">
        <f>IF($C27="","",'PJ-V'!$J14)</f>
        <v/>
      </c>
      <c r="H27" s="708" t="str">
        <f>IF($C27="","",LOOKUP($C27,'PJ - P'!$Y$1:$Y$50,'PJ - P'!$Z$1:$Z$50))</f>
        <v/>
      </c>
      <c r="I27" s="192" t="str">
        <f>IF($C27="","",'DV-V'!$J14)</f>
        <v/>
      </c>
      <c r="J27" s="708" t="str">
        <f>IF($C27="","",LOOKUP($C27,'DV - P'!$Y$1:$Y$50,'DV - P'!$Z$1:$Z$50))</f>
        <v/>
      </c>
      <c r="K27" s="703" t="str">
        <f>IF($C27="","",TEST!$F$14)</f>
        <v/>
      </c>
      <c r="L27" s="715" t="str">
        <f>IF($C27="","",TEST!$J$14)</f>
        <v/>
      </c>
      <c r="M27" s="716"/>
      <c r="N27" s="717" t="str">
        <f>IF($C27="","",SUM(F27,H27,J27,L27))</f>
        <v/>
      </c>
      <c r="O27" s="716"/>
      <c r="P27" s="734" t="str">
        <f>IF($C27="","",MATCH($C27,Výsledky!$K$8:$K$57,0))</f>
        <v/>
      </c>
    </row>
    <row r="28" spans="1:18" ht="12.75" customHeight="1" x14ac:dyDescent="0.2">
      <c r="A28" s="688"/>
      <c r="B28" s="690"/>
      <c r="C28" s="692"/>
      <c r="D28" s="692" t="str">
        <f>IF(Start!$E$16="","",Start!$E$16)</f>
        <v/>
      </c>
      <c r="E28" s="706" t="str">
        <f>IF(Start!$F$16="","",Start!$F$16)</f>
        <v/>
      </c>
      <c r="F28" s="707"/>
      <c r="G28" s="192" t="str">
        <f>IF($C27="","",'PJ-V'!$O14)</f>
        <v/>
      </c>
      <c r="H28" s="708"/>
      <c r="I28" s="192" t="str">
        <f>IF($C27="","",'DV-V'!$O14)</f>
        <v/>
      </c>
      <c r="J28" s="708"/>
      <c r="K28" s="704"/>
      <c r="L28" s="715"/>
      <c r="M28" s="716"/>
      <c r="N28" s="717"/>
      <c r="O28" s="716"/>
      <c r="P28" s="734"/>
    </row>
    <row r="29" spans="1:18" ht="12.75" customHeight="1" x14ac:dyDescent="0.2">
      <c r="A29" s="688"/>
      <c r="B29" s="724">
        <f>Start!$C17</f>
        <v>11</v>
      </c>
      <c r="C29" s="726" t="str">
        <f>IF(Start!$D17="","",Start!$D17)</f>
        <v/>
      </c>
      <c r="D29" s="726" t="str">
        <f>IF(Start!$E$17="","",Start!$E$17)</f>
        <v/>
      </c>
      <c r="E29" s="728" t="str">
        <f>IF(Start!$F$17="","",Start!$F$17)</f>
        <v/>
      </c>
      <c r="F29" s="719" t="str">
        <f>IF($C29="","",IF(V.l.ZPV!$C$6="","0",IF(ISNA(MATCH($C29,ZPVOblN,0)),COUNTIF(ZPVOblT,".")+1,LOOKUP($C29,ZPVOblN,ZPVOblD))))</f>
        <v/>
      </c>
      <c r="G29" s="66" t="str">
        <f>IF($C29="","",'PJ-V'!$J15)</f>
        <v/>
      </c>
      <c r="H29" s="720" t="str">
        <f>IF($C29="","",LOOKUP($C29,'PJ - P'!$Y$1:$Y$50,'PJ - P'!$Z$1:$Z$50))</f>
        <v/>
      </c>
      <c r="I29" s="66" t="str">
        <f>IF($C29="","",'DV-V'!$J15)</f>
        <v/>
      </c>
      <c r="J29" s="720" t="str">
        <f>IF($C29="","",LOOKUP($C29,'DV - P'!$Y$1:$Y$50,'DV - P'!$Z$1:$Z$50))</f>
        <v/>
      </c>
      <c r="K29" s="732" t="str">
        <f>IF($C29="","",TEST!$F$15)</f>
        <v/>
      </c>
      <c r="L29" s="698" t="str">
        <f>IF($C29="","",TEST!$J$15)</f>
        <v/>
      </c>
      <c r="M29" s="700"/>
      <c r="N29" s="702" t="str">
        <f>IF($C29="","",SUM(F29,H29,J29,L29))</f>
        <v/>
      </c>
      <c r="O29" s="700"/>
      <c r="P29" s="694" t="str">
        <f>IF($C29="","",MATCH($C29,Výsledky!$K$8:$K$57,0))</f>
        <v/>
      </c>
    </row>
    <row r="30" spans="1:18" ht="12.75" customHeight="1" x14ac:dyDescent="0.2">
      <c r="A30" s="688"/>
      <c r="B30" s="710"/>
      <c r="C30" s="712"/>
      <c r="D30" s="712" t="str">
        <f>IF(Start!$E$17="","",Start!$E$17)</f>
        <v/>
      </c>
      <c r="E30" s="714" t="str">
        <f>IF(Start!$F$17="","",Start!$F$17)</f>
        <v/>
      </c>
      <c r="F30" s="719"/>
      <c r="G30" s="66" t="str">
        <f>IF($C29="","",'PJ-V'!$O15)</f>
        <v/>
      </c>
      <c r="H30" s="720"/>
      <c r="I30" s="66" t="str">
        <f>IF($C29="","",'DV-V'!$O15)</f>
        <v/>
      </c>
      <c r="J30" s="720"/>
      <c r="K30" s="696"/>
      <c r="L30" s="698"/>
      <c r="M30" s="700"/>
      <c r="N30" s="702"/>
      <c r="O30" s="700"/>
      <c r="P30" s="694"/>
    </row>
    <row r="31" spans="1:18" ht="12.75" customHeight="1" x14ac:dyDescent="0.2">
      <c r="A31" s="688"/>
      <c r="B31" s="689">
        <f>Start!$C18</f>
        <v>12</v>
      </c>
      <c r="C31" s="691" t="str">
        <f>IF(Start!$D18="","",Start!$D18)</f>
        <v/>
      </c>
      <c r="D31" s="691" t="str">
        <f>IF(Start!$E$18="","",Start!$E$18)</f>
        <v/>
      </c>
      <c r="E31" s="705" t="str">
        <f>IF(Start!$F$18="","",Start!$F$18)</f>
        <v/>
      </c>
      <c r="F31" s="707" t="str">
        <f>IF($C31="","",IF(V.l.ZPV!$C$6="","0",IF(ISNA(MATCH($C31,ZPVOblN,0)),COUNTIF(ZPVOblT,".")+1,LOOKUP($C31,ZPVOblN,ZPVOblD))))</f>
        <v/>
      </c>
      <c r="G31" s="192" t="str">
        <f>IF($C31="","",'PJ-V'!$J16)</f>
        <v/>
      </c>
      <c r="H31" s="708" t="str">
        <f>IF($C31="","",LOOKUP($C31,'PJ - P'!$Y$1:$Y$50,'PJ - P'!$Z$1:$Z$50))</f>
        <v/>
      </c>
      <c r="I31" s="192" t="str">
        <f>IF($C31="","",'DV-V'!$J16)</f>
        <v/>
      </c>
      <c r="J31" s="708" t="str">
        <f>IF($C31="","",LOOKUP($C31,'DV - P'!$Y$1:$Y$50,'DV - P'!$Z$1:$Z$50))</f>
        <v/>
      </c>
      <c r="K31" s="703" t="str">
        <f>IF($C31="","",TEST!$F$16)</f>
        <v/>
      </c>
      <c r="L31" s="715" t="str">
        <f>IF($C31="","",TEST!$J$16)</f>
        <v/>
      </c>
      <c r="M31" s="716"/>
      <c r="N31" s="717" t="str">
        <f>IF($C31="","",SUM(F31,H31,J31,L31))</f>
        <v/>
      </c>
      <c r="O31" s="716"/>
      <c r="P31" s="734" t="str">
        <f>IF($C31="","",MATCH($C31,Výsledky!$K$8:$K$57,0))</f>
        <v/>
      </c>
    </row>
    <row r="32" spans="1:18" ht="12.75" customHeight="1" x14ac:dyDescent="0.2">
      <c r="A32" s="688"/>
      <c r="B32" s="690"/>
      <c r="C32" s="692"/>
      <c r="D32" s="692" t="str">
        <f>IF(Start!$E$18="","",Start!$E$18)</f>
        <v/>
      </c>
      <c r="E32" s="706" t="str">
        <f>IF(Start!$F$18="","",Start!$F$18)</f>
        <v/>
      </c>
      <c r="F32" s="707"/>
      <c r="G32" s="192" t="str">
        <f>IF($C31="","",'PJ-V'!$O16)</f>
        <v/>
      </c>
      <c r="H32" s="708"/>
      <c r="I32" s="192" t="str">
        <f>IF($C31="","",'DV-V'!$O16)</f>
        <v/>
      </c>
      <c r="J32" s="708"/>
      <c r="K32" s="704"/>
      <c r="L32" s="715"/>
      <c r="M32" s="716"/>
      <c r="N32" s="717"/>
      <c r="O32" s="716"/>
      <c r="P32" s="734"/>
    </row>
    <row r="33" spans="1:18" ht="12.75" customHeight="1" x14ac:dyDescent="0.2">
      <c r="A33" s="688"/>
      <c r="B33" s="724">
        <f>Start!$C19</f>
        <v>13</v>
      </c>
      <c r="C33" s="726" t="str">
        <f>IF(Start!$D19="","",Start!$D19)</f>
        <v/>
      </c>
      <c r="D33" s="726" t="str">
        <f>IF(Start!$E$19="","",Start!$E$19)</f>
        <v/>
      </c>
      <c r="E33" s="728" t="str">
        <f>IF(Start!$F$19="","",Start!$F$19)</f>
        <v/>
      </c>
      <c r="F33" s="719" t="str">
        <f>IF($C33="","",IF(V.l.ZPV!$C$6="","0",IF(ISNA(MATCH($C33,ZPVOblN,0)),COUNTIF(ZPVOblT,".")+1,LOOKUP($C33,ZPVOblN,ZPVOblD))))</f>
        <v/>
      </c>
      <c r="G33" s="66" t="str">
        <f>IF($C33="","",'PJ-V'!$J17)</f>
        <v/>
      </c>
      <c r="H33" s="720" t="str">
        <f>IF($C33="","",LOOKUP($C33,'PJ - P'!$Y$1:$Y$50,'PJ - P'!$Z$1:$Z$50))</f>
        <v/>
      </c>
      <c r="I33" s="66" t="str">
        <f>IF($C33="","",'DV-V'!$J17)</f>
        <v/>
      </c>
      <c r="J33" s="720" t="str">
        <f>IF($C33="","",LOOKUP($C33,'DV - P'!$Y$1:$Y$50,'DV - P'!$Z$1:$Z$50))</f>
        <v/>
      </c>
      <c r="K33" s="732" t="str">
        <f>IF($C33="","",TEST!$F$17)</f>
        <v/>
      </c>
      <c r="L33" s="698" t="str">
        <f>IF($C33="","",TEST!$J$17)</f>
        <v/>
      </c>
      <c r="M33" s="700"/>
      <c r="N33" s="702" t="str">
        <f>IF($C33="","",SUM(F33,H33,J33,L33))</f>
        <v/>
      </c>
      <c r="O33" s="700"/>
      <c r="P33" s="694" t="str">
        <f>IF($C33="","",MATCH($C33,Výsledky!$K$8:$K$57,0))</f>
        <v/>
      </c>
    </row>
    <row r="34" spans="1:18" ht="12.75" customHeight="1" x14ac:dyDescent="0.2">
      <c r="A34" s="688"/>
      <c r="B34" s="710"/>
      <c r="C34" s="712"/>
      <c r="D34" s="712" t="str">
        <f>IF(Start!$E$19="","",Start!$E$19)</f>
        <v/>
      </c>
      <c r="E34" s="714" t="str">
        <f>IF(Start!$F$19="","",Start!$F$19)</f>
        <v/>
      </c>
      <c r="F34" s="719"/>
      <c r="G34" s="66" t="str">
        <f>IF($C33="","",'PJ-V'!$O17)</f>
        <v/>
      </c>
      <c r="H34" s="720"/>
      <c r="I34" s="66" t="str">
        <f>IF($C33="","",'DV-V'!$O17)</f>
        <v/>
      </c>
      <c r="J34" s="720"/>
      <c r="K34" s="696"/>
      <c r="L34" s="698"/>
      <c r="M34" s="700"/>
      <c r="N34" s="702"/>
      <c r="O34" s="700"/>
      <c r="P34" s="694"/>
    </row>
    <row r="35" spans="1:18" ht="12.75" customHeight="1" x14ac:dyDescent="0.2">
      <c r="A35" s="688"/>
      <c r="B35" s="689">
        <f>Start!$C20</f>
        <v>14</v>
      </c>
      <c r="C35" s="737" t="str">
        <f>IF(Start!$D20="","",Start!$D20)</f>
        <v/>
      </c>
      <c r="D35" s="737" t="str">
        <f>IF(Start!$E$20="","",Start!$E$20)</f>
        <v/>
      </c>
      <c r="E35" s="739" t="str">
        <f>IF(Start!$F$20="","",Start!$F$20)</f>
        <v/>
      </c>
      <c r="F35" s="707" t="str">
        <f>IF($C35="","",IF(V.l.ZPV!$C$6="","0",IF(ISNA(MATCH($C35,ZPVOblN,0)),COUNTIF(ZPVOblT,".")+1,LOOKUP($C35,ZPVOblN,ZPVOblD))))</f>
        <v/>
      </c>
      <c r="G35" s="192" t="str">
        <f>IF($C35="","",'PJ-V'!$J18)</f>
        <v/>
      </c>
      <c r="H35" s="708" t="str">
        <f>IF($C35="","",LOOKUP($C35,'PJ - P'!$Y$1:$Y$50,'PJ - P'!$Z$1:$Z$50))</f>
        <v/>
      </c>
      <c r="I35" s="192" t="str">
        <f>IF($C35="","",'DV-V'!$J18)</f>
        <v/>
      </c>
      <c r="J35" s="708" t="str">
        <f>IF($C35="","",LOOKUP($C35,'DV - P'!$Y$1:$Y$50,'DV - P'!$Z$1:$Z$50))</f>
        <v/>
      </c>
      <c r="K35" s="703" t="str">
        <f>IF($C35="","",TEST!$F$18)</f>
        <v/>
      </c>
      <c r="L35" s="715" t="str">
        <f>IF($C35="","",TEST!$J$18)</f>
        <v/>
      </c>
      <c r="M35" s="716"/>
      <c r="N35" s="717" t="str">
        <f>IF($C35="","",SUM(F35,H35,J35,L35))</f>
        <v/>
      </c>
      <c r="O35" s="716"/>
      <c r="P35" s="734" t="str">
        <f>IF($C35="","",MATCH($C35,Výsledky!$K$8:$K$57,0))</f>
        <v/>
      </c>
    </row>
    <row r="36" spans="1:18" ht="12.75" customHeight="1" x14ac:dyDescent="0.2">
      <c r="A36" s="688"/>
      <c r="B36" s="690"/>
      <c r="C36" s="738"/>
      <c r="D36" s="738" t="str">
        <f>IF(Start!$E$20="","",Start!$E$20)</f>
        <v/>
      </c>
      <c r="E36" s="740" t="str">
        <f>IF(Start!$F$20="","",Start!$F$20)</f>
        <v/>
      </c>
      <c r="F36" s="707"/>
      <c r="G36" s="192" t="str">
        <f>IF($C35="","",'PJ-V'!$O18)</f>
        <v/>
      </c>
      <c r="H36" s="708"/>
      <c r="I36" s="192" t="str">
        <f>IF($C35="","",'DV-V'!$O18)</f>
        <v/>
      </c>
      <c r="J36" s="708"/>
      <c r="K36" s="704"/>
      <c r="L36" s="715"/>
      <c r="M36" s="716"/>
      <c r="N36" s="717"/>
      <c r="O36" s="716"/>
      <c r="P36" s="734"/>
    </row>
    <row r="37" spans="1:18" ht="12.75" customHeight="1" x14ac:dyDescent="0.2">
      <c r="A37" s="688"/>
      <c r="B37" s="724">
        <f>Start!$C21</f>
        <v>15</v>
      </c>
      <c r="C37" s="741" t="str">
        <f>IF(Start!$D21="","",Start!$D21)</f>
        <v/>
      </c>
      <c r="D37" s="741" t="str">
        <f>IF(Start!$E$21="","",Start!$E$21)</f>
        <v/>
      </c>
      <c r="E37" s="735" t="str">
        <f>IF(Start!$F$21="","",Start!$F$21)</f>
        <v/>
      </c>
      <c r="F37" s="719" t="str">
        <f>IF($C37="","",IF(V.l.ZPV!$C$6="","0",IF(ISNA(MATCH($C37,ZPVOblN,0)),COUNTIF(ZPVOblT,".")+1,LOOKUP($C37,ZPVOblN,ZPVOblD))))</f>
        <v/>
      </c>
      <c r="G37" s="66" t="str">
        <f>IF($C37="","",'PJ-V'!$J19)</f>
        <v/>
      </c>
      <c r="H37" s="720" t="str">
        <f>IF($C37="","",LOOKUP($C37,'PJ - P'!$Y$1:$Y$50,'PJ - P'!$Z$1:$Z$50))</f>
        <v/>
      </c>
      <c r="I37" s="66" t="str">
        <f>IF($C37="","",'DV-V'!$J19)</f>
        <v/>
      </c>
      <c r="J37" s="720" t="str">
        <f>IF($C37="","",LOOKUP($C37,'DV - P'!$Y$1:$Y$50,'DV - P'!$Z$1:$Z$50))</f>
        <v/>
      </c>
      <c r="K37" s="732" t="str">
        <f>IF($C37="","",TEST!$F$19)</f>
        <v/>
      </c>
      <c r="L37" s="698" t="str">
        <f>IF($C37="","",TEST!$J$19)</f>
        <v/>
      </c>
      <c r="M37" s="700"/>
      <c r="N37" s="702" t="str">
        <f>IF($C37="","",SUM(F37,H37,J37,L37))</f>
        <v/>
      </c>
      <c r="O37" s="700"/>
      <c r="P37" s="694" t="str">
        <f>IF($C37="","",MATCH($C37,Výsledky!$K$8:$K$57,0))</f>
        <v/>
      </c>
    </row>
    <row r="38" spans="1:18" ht="12.75" customHeight="1" x14ac:dyDescent="0.2">
      <c r="A38" s="688"/>
      <c r="B38" s="710"/>
      <c r="C38" s="742"/>
      <c r="D38" s="742" t="str">
        <f>IF(Start!$E$21="","",Start!$E$21)</f>
        <v/>
      </c>
      <c r="E38" s="736" t="str">
        <f>IF(Start!$F$21="","",Start!$F$21)</f>
        <v/>
      </c>
      <c r="F38" s="719"/>
      <c r="G38" s="66" t="str">
        <f>IF($C37="","",'PJ-V'!$O19)</f>
        <v/>
      </c>
      <c r="H38" s="720"/>
      <c r="I38" s="66" t="str">
        <f>IF($C37="","",'DV-V'!$O19)</f>
        <v/>
      </c>
      <c r="J38" s="720"/>
      <c r="K38" s="696"/>
      <c r="L38" s="698"/>
      <c r="M38" s="700"/>
      <c r="N38" s="702"/>
      <c r="O38" s="700"/>
      <c r="P38" s="694"/>
    </row>
    <row r="39" spans="1:18" ht="12.75" customHeight="1" x14ac:dyDescent="0.2">
      <c r="A39" s="688"/>
      <c r="B39" s="689">
        <f>Start!$C22</f>
        <v>16</v>
      </c>
      <c r="C39" s="737" t="str">
        <f>IF(Start!$D22="","",Start!$D22)</f>
        <v/>
      </c>
      <c r="D39" s="737" t="str">
        <f>IF(Start!$E$22="","",Start!$E$22)</f>
        <v/>
      </c>
      <c r="E39" s="739" t="str">
        <f>IF(Start!$F$22="","",Start!$F$22)</f>
        <v/>
      </c>
      <c r="F39" s="707" t="str">
        <f>IF($C39="","",IF(V.l.ZPV!$C$6="","0",IF(ISNA(MATCH($C39,ZPVOblN,0)),COUNTIF(ZPVOblT,".")+1,LOOKUP($C39,ZPVOblN,ZPVOblD))))</f>
        <v/>
      </c>
      <c r="G39" s="192" t="str">
        <f>IF($C39="","",'PJ-V'!$J20)</f>
        <v/>
      </c>
      <c r="H39" s="708" t="str">
        <f>IF($C39="","",LOOKUP($C39,'PJ - P'!$Y$1:$Y$50,'PJ - P'!$Z$1:$Z$50))</f>
        <v/>
      </c>
      <c r="I39" s="192" t="str">
        <f>IF($C39="","",'DV-V'!$J20)</f>
        <v/>
      </c>
      <c r="J39" s="708" t="str">
        <f>IF($C39="","",LOOKUP($C39,'DV - P'!$Y$1:$Y$50,'DV - P'!$Z$1:$Z$50))</f>
        <v/>
      </c>
      <c r="K39" s="703" t="str">
        <f>IF($C39="","",TEST!$F$20)</f>
        <v/>
      </c>
      <c r="L39" s="715" t="str">
        <f>IF($C39="","",TEST!$J$20)</f>
        <v/>
      </c>
      <c r="M39" s="716"/>
      <c r="N39" s="717" t="str">
        <f>IF($C39="","",SUM(F39,H39,J39,L39))</f>
        <v/>
      </c>
      <c r="O39" s="716"/>
      <c r="P39" s="734" t="str">
        <f>IF($C39="","",MATCH($C39,Výsledky!$K$8:$K$57,0))</f>
        <v/>
      </c>
    </row>
    <row r="40" spans="1:18" ht="12.75" customHeight="1" x14ac:dyDescent="0.2">
      <c r="A40" s="688"/>
      <c r="B40" s="690"/>
      <c r="C40" s="738"/>
      <c r="D40" s="738" t="str">
        <f>IF(Start!$E$22="","",Start!$E$22)</f>
        <v/>
      </c>
      <c r="E40" s="740" t="str">
        <f>IF(Start!$F$22="","",Start!$F$22)</f>
        <v/>
      </c>
      <c r="F40" s="707"/>
      <c r="G40" s="192" t="str">
        <f>IF($C39="","",'PJ-V'!$O20)</f>
        <v/>
      </c>
      <c r="H40" s="708"/>
      <c r="I40" s="192" t="str">
        <f>IF($C39="","",'DV-V'!$O20)</f>
        <v/>
      </c>
      <c r="J40" s="708"/>
      <c r="K40" s="704"/>
      <c r="L40" s="715"/>
      <c r="M40" s="716"/>
      <c r="N40" s="717"/>
      <c r="O40" s="716"/>
      <c r="P40" s="734"/>
    </row>
    <row r="41" spans="1:18" ht="12.75" customHeight="1" x14ac:dyDescent="0.2">
      <c r="A41" s="688"/>
      <c r="B41" s="724">
        <f>Start!$C23</f>
        <v>17</v>
      </c>
      <c r="C41" s="726" t="str">
        <f>IF(Start!$D23="","",Start!$D23)</f>
        <v/>
      </c>
      <c r="D41" s="726" t="str">
        <f>IF(Start!$E$23="","",Start!$E$23)</f>
        <v/>
      </c>
      <c r="E41" s="735" t="str">
        <f>IF(Start!$F$23="","",Start!$F$23)</f>
        <v/>
      </c>
      <c r="F41" s="719" t="str">
        <f>IF($C41="","",IF(V.l.ZPV!$C$6="","0",IF(ISNA(MATCH($C41,ZPVOblN,0)),COUNTIF(ZPVOblT,".")+1,LOOKUP($C41,ZPVOblN,ZPVOblD))))</f>
        <v/>
      </c>
      <c r="G41" s="66" t="str">
        <f>IF($C41="","",'PJ-V'!$J21)</f>
        <v/>
      </c>
      <c r="H41" s="720" t="str">
        <f>IF($C41="","",LOOKUP($C41,'PJ - P'!$Y$1:$Y$50,'PJ - P'!$Z$1:$Z$50))</f>
        <v/>
      </c>
      <c r="I41" s="66" t="str">
        <f>IF($C41="","",'DV-V'!$J21)</f>
        <v/>
      </c>
      <c r="J41" s="720" t="str">
        <f>IF($C41="","",LOOKUP($C41,'DV - P'!$Y$1:$Y$50,'DV - P'!$Z$1:$Z$50))</f>
        <v/>
      </c>
      <c r="K41" s="732" t="str">
        <f>IF($C41="","",TEST!$F$21)</f>
        <v/>
      </c>
      <c r="L41" s="698" t="str">
        <f>IF($C41="","",TEST!$J$21)</f>
        <v/>
      </c>
      <c r="M41" s="700"/>
      <c r="N41" s="702" t="str">
        <f>IF($C41="","",SUM(F41,H41,J41,L41))</f>
        <v/>
      </c>
      <c r="O41" s="700"/>
      <c r="P41" s="694" t="str">
        <f>IF($C41="","",MATCH($C41,Výsledky!$K$8:$K$57,0))</f>
        <v/>
      </c>
    </row>
    <row r="42" spans="1:18" ht="12.75" customHeight="1" x14ac:dyDescent="0.2">
      <c r="A42" s="688"/>
      <c r="B42" s="710"/>
      <c r="C42" s="712"/>
      <c r="D42" s="712" t="str">
        <f>IF(Start!$E$23="","",Start!$E$23)</f>
        <v/>
      </c>
      <c r="E42" s="736" t="str">
        <f>IF(Start!$F$23="","",Start!$F$23)</f>
        <v/>
      </c>
      <c r="F42" s="719"/>
      <c r="G42" s="66" t="str">
        <f>IF($C41="","",'PJ-V'!$O21)</f>
        <v/>
      </c>
      <c r="H42" s="720"/>
      <c r="I42" s="66" t="str">
        <f>IF($C41="","",'DV-V'!$O21)</f>
        <v/>
      </c>
      <c r="J42" s="720"/>
      <c r="K42" s="696"/>
      <c r="L42" s="698"/>
      <c r="M42" s="700"/>
      <c r="N42" s="702"/>
      <c r="O42" s="700"/>
      <c r="P42" s="694"/>
    </row>
    <row r="43" spans="1:18" ht="12.75" customHeight="1" x14ac:dyDescent="0.2">
      <c r="A43" s="688"/>
      <c r="B43" s="689">
        <f>Start!$C24</f>
        <v>18</v>
      </c>
      <c r="C43" s="691" t="str">
        <f>IF(Start!$D24="","",Start!$D24)</f>
        <v/>
      </c>
      <c r="D43" s="691" t="str">
        <f>IF(Start!$E$24="","",Start!$E$24)</f>
        <v/>
      </c>
      <c r="E43" s="705" t="str">
        <f>IF(Start!$F$24="","",Start!$F$24)</f>
        <v/>
      </c>
      <c r="F43" s="707" t="str">
        <f>IF($C43="","",IF(V.l.ZPV!$C$6="","0",IF(ISNA(MATCH($C43,ZPVOblN,0)),COUNTIF(ZPVOblT,".")+1,LOOKUP($C43,ZPVOblN,ZPVOblD))))</f>
        <v/>
      </c>
      <c r="G43" s="192" t="str">
        <f>IF($C43="","",'PJ-V'!$J22)</f>
        <v/>
      </c>
      <c r="H43" s="708" t="str">
        <f>IF($C43="","",LOOKUP($C43,'PJ - P'!$Y$1:$Y$50,'PJ - P'!$Z$1:$Z$50))</f>
        <v/>
      </c>
      <c r="I43" s="192" t="str">
        <f>IF($C43="","",'DV-V'!$J22)</f>
        <v/>
      </c>
      <c r="J43" s="708" t="str">
        <f>IF($C43="","",LOOKUP($C43,'DV - P'!$Y$1:$Y$50,'DV - P'!$Z$1:$Z$50))</f>
        <v/>
      </c>
      <c r="K43" s="703" t="str">
        <f>IF($C43="","",TEST!$F$22)</f>
        <v/>
      </c>
      <c r="L43" s="715" t="str">
        <f>IF($C43="","",TEST!$J$22)</f>
        <v/>
      </c>
      <c r="M43" s="716"/>
      <c r="N43" s="717" t="str">
        <f>IF($C43="","",SUM(F43,H43,J43,L43))</f>
        <v/>
      </c>
      <c r="O43" s="716"/>
      <c r="P43" s="734" t="str">
        <f>IF($C43="","",MATCH($C43,Výsledky!$K$8:$K$57,0))</f>
        <v/>
      </c>
      <c r="R43" s="476"/>
    </row>
    <row r="44" spans="1:18" ht="12.75" customHeight="1" x14ac:dyDescent="0.2">
      <c r="A44" s="688"/>
      <c r="B44" s="690"/>
      <c r="C44" s="692"/>
      <c r="D44" s="692" t="str">
        <f>IF(Start!$E$24="","",Start!$E$24)</f>
        <v/>
      </c>
      <c r="E44" s="706" t="str">
        <f>IF(Start!$F$24="","",Start!$F$24)</f>
        <v/>
      </c>
      <c r="F44" s="707"/>
      <c r="G44" s="192" t="str">
        <f>IF($C43="","",'PJ-V'!$O22)</f>
        <v/>
      </c>
      <c r="H44" s="708"/>
      <c r="I44" s="192" t="str">
        <f>IF($C43="","",'DV-V'!$O22)</f>
        <v/>
      </c>
      <c r="J44" s="708"/>
      <c r="K44" s="704"/>
      <c r="L44" s="715"/>
      <c r="M44" s="716"/>
      <c r="N44" s="717"/>
      <c r="O44" s="716"/>
      <c r="P44" s="734"/>
    </row>
    <row r="45" spans="1:18" ht="12.75" customHeight="1" x14ac:dyDescent="0.2">
      <c r="A45" s="688"/>
      <c r="B45" s="724">
        <f>Start!$C25</f>
        <v>19</v>
      </c>
      <c r="C45" s="726" t="str">
        <f>IF(Start!$D25="","",Start!$D25)</f>
        <v/>
      </c>
      <c r="D45" s="726" t="str">
        <f>IF(Start!$E$25="","",Start!$E$25)</f>
        <v/>
      </c>
      <c r="E45" s="728" t="str">
        <f>IF(Start!$F$25="","",Start!$F$25)</f>
        <v/>
      </c>
      <c r="F45" s="719" t="str">
        <f>IF($C45="","",IF(V.l.ZPV!$C$6="","0",IF(ISNA(MATCH($C45,ZPVOblN,0)),COUNTIF(ZPVOblT,".")+1,LOOKUP($C45,ZPVOblN,ZPVOblD))))</f>
        <v/>
      </c>
      <c r="G45" s="66" t="str">
        <f>IF($C45="","",'PJ-V'!$J23)</f>
        <v/>
      </c>
      <c r="H45" s="720" t="str">
        <f>IF($C45="","",LOOKUP($C45,'PJ - P'!$Y$1:$Y$50,'PJ - P'!$Z$1:$Z$50))</f>
        <v/>
      </c>
      <c r="I45" s="66" t="str">
        <f>IF($C45="","",'DV-V'!$J23)</f>
        <v/>
      </c>
      <c r="J45" s="720" t="str">
        <f>IF($C45="","",LOOKUP($C45,'DV - P'!$Y$1:$Y$50,'DV - P'!$Z$1:$Z$50))</f>
        <v/>
      </c>
      <c r="K45" s="732" t="str">
        <f>IF($C45="","",TEST!$F$23)</f>
        <v/>
      </c>
      <c r="L45" s="698" t="str">
        <f>IF($C45="","",TEST!$J$23)</f>
        <v/>
      </c>
      <c r="M45" s="700"/>
      <c r="N45" s="702" t="str">
        <f>IF($C45="","",SUM(F45,H45,J45,L45))</f>
        <v/>
      </c>
      <c r="O45" s="700"/>
      <c r="P45" s="694" t="str">
        <f>IF($C45="","",MATCH($C45,Výsledky!$K$8:$K$57,0))</f>
        <v/>
      </c>
    </row>
    <row r="46" spans="1:18" ht="12.75" customHeight="1" x14ac:dyDescent="0.2">
      <c r="A46" s="688"/>
      <c r="B46" s="710"/>
      <c r="C46" s="712"/>
      <c r="D46" s="712" t="str">
        <f>IF(Start!$E$25="","",Start!$E$25)</f>
        <v/>
      </c>
      <c r="E46" s="714" t="str">
        <f>IF(Start!$F$25="","",Start!$F$25)</f>
        <v/>
      </c>
      <c r="F46" s="719"/>
      <c r="G46" s="66" t="str">
        <f>IF($C45="","",'PJ-V'!$O23)</f>
        <v/>
      </c>
      <c r="H46" s="720"/>
      <c r="I46" s="66" t="str">
        <f>IF($C45="","",'DV-V'!$O23)</f>
        <v/>
      </c>
      <c r="J46" s="720"/>
      <c r="K46" s="696"/>
      <c r="L46" s="698"/>
      <c r="M46" s="700"/>
      <c r="N46" s="702"/>
      <c r="O46" s="700"/>
      <c r="P46" s="694"/>
    </row>
    <row r="47" spans="1:18" ht="12.75" customHeight="1" x14ac:dyDescent="0.2">
      <c r="A47" s="688"/>
      <c r="B47" s="689">
        <f>Start!$C26</f>
        <v>20</v>
      </c>
      <c r="C47" s="691" t="str">
        <f>IF(Start!$D26="","",Start!$D26)</f>
        <v/>
      </c>
      <c r="D47" s="691" t="str">
        <f>IF(Start!$E$26="","",Start!$E$26)</f>
        <v/>
      </c>
      <c r="E47" s="705" t="str">
        <f>IF(Start!$F$26="","",Start!$F$26)</f>
        <v/>
      </c>
      <c r="F47" s="707" t="str">
        <f>IF($C47="","",IF(V.l.ZPV!$C$6="","0",IF(ISNA(MATCH($C47,ZPVOblN,0)),COUNTIF(ZPVOblT,".")+1,LOOKUP($C47,ZPVOblN,ZPVOblD))))</f>
        <v/>
      </c>
      <c r="G47" s="192" t="str">
        <f>IF($C47="","",'PJ-V'!$J24)</f>
        <v/>
      </c>
      <c r="H47" s="708" t="str">
        <f>IF($C47="","",LOOKUP($C47,'PJ - P'!$Y$1:$Y$50,'PJ - P'!$Z$1:$Z$50))</f>
        <v/>
      </c>
      <c r="I47" s="192" t="str">
        <f>IF($C47="","",'DV-V'!$J24)</f>
        <v/>
      </c>
      <c r="J47" s="708" t="str">
        <f>IF($C47="","",LOOKUP($C47,'DV - P'!$Y$1:$Y$50,'DV - P'!$Z$1:$Z$50))</f>
        <v/>
      </c>
      <c r="K47" s="703" t="str">
        <f>IF($C47="","",TEST!$F$24)</f>
        <v/>
      </c>
      <c r="L47" s="715" t="str">
        <f>IF($C47="","",TEST!$J$24)</f>
        <v/>
      </c>
      <c r="M47" s="716"/>
      <c r="N47" s="717" t="str">
        <f>IF($C47="","",SUM(F47,H47,J47,L47))</f>
        <v/>
      </c>
      <c r="O47" s="716"/>
      <c r="P47" s="734" t="str">
        <f>IF($C47="","",MATCH($C47,Výsledky!$K$8:$K$57,0))</f>
        <v/>
      </c>
    </row>
    <row r="48" spans="1:18" ht="12.75" customHeight="1" x14ac:dyDescent="0.2">
      <c r="A48" s="688"/>
      <c r="B48" s="690"/>
      <c r="C48" s="692"/>
      <c r="D48" s="692" t="str">
        <f>IF(Start!$E$26="","",Start!$E$26)</f>
        <v/>
      </c>
      <c r="E48" s="706" t="str">
        <f>IF(Start!$F$26="","",Start!$F$26)</f>
        <v/>
      </c>
      <c r="F48" s="707"/>
      <c r="G48" s="192" t="str">
        <f>IF($C47="","",'PJ-V'!$O24)</f>
        <v/>
      </c>
      <c r="H48" s="708"/>
      <c r="I48" s="192" t="str">
        <f>IF($C47="","",'DV-V'!$O24)</f>
        <v/>
      </c>
      <c r="J48" s="708"/>
      <c r="K48" s="704"/>
      <c r="L48" s="715"/>
      <c r="M48" s="716"/>
      <c r="N48" s="717"/>
      <c r="O48" s="716"/>
      <c r="P48" s="734"/>
    </row>
    <row r="49" spans="1:16" ht="12.75" customHeight="1" x14ac:dyDescent="0.2">
      <c r="A49" s="688"/>
      <c r="B49" s="724">
        <f>Start!$C27</f>
        <v>21</v>
      </c>
      <c r="C49" s="726" t="str">
        <f>IF(Start!$D27="","",Start!$D27)</f>
        <v/>
      </c>
      <c r="D49" s="726" t="str">
        <f>IF(Start!$E$27="","",Start!$E$27)</f>
        <v/>
      </c>
      <c r="E49" s="728" t="str">
        <f>IF(Start!$F$27="","",Start!$F$27)</f>
        <v/>
      </c>
      <c r="F49" s="719" t="str">
        <f>IF($C49="","",IF(V.l.ZPV!$C$6="","0",IF(ISNA(MATCH($C49,ZPVOblN,0)),COUNTIF(ZPVOblT,".")+1,LOOKUP($C49,ZPVOblN,ZPVOblD))))</f>
        <v/>
      </c>
      <c r="G49" s="66" t="str">
        <f>IF($C49="","",'PJ-V'!$J25)</f>
        <v/>
      </c>
      <c r="H49" s="720" t="str">
        <f>IF($C49="","",LOOKUP($C49,'PJ - P'!$Y$1:$Y$50,'PJ - P'!$Z$1:$Z$50))</f>
        <v/>
      </c>
      <c r="I49" s="66" t="str">
        <f>IF($C49="","",'DV-V'!$J25)</f>
        <v/>
      </c>
      <c r="J49" s="720" t="str">
        <f>IF($C49="","",LOOKUP($C49,'DV - P'!$Y$1:$Y$50,'DV - P'!$Z$1:$Z$50))</f>
        <v/>
      </c>
      <c r="K49" s="732" t="str">
        <f>IF($C49="","",TEST!$F$25)</f>
        <v/>
      </c>
      <c r="L49" s="698" t="str">
        <f>IF($C49="","",TEST!$J$25)</f>
        <v/>
      </c>
      <c r="M49" s="700"/>
      <c r="N49" s="702" t="str">
        <f>IF($C49="","",SUM(F49,H49,J49,L49))</f>
        <v/>
      </c>
      <c r="O49" s="700"/>
      <c r="P49" s="694" t="str">
        <f>IF($C49="","",MATCH($C49,Výsledky!$K$8:$K$57,0))</f>
        <v/>
      </c>
    </row>
    <row r="50" spans="1:16" ht="12.75" customHeight="1" x14ac:dyDescent="0.2">
      <c r="A50" s="688"/>
      <c r="B50" s="710"/>
      <c r="C50" s="712"/>
      <c r="D50" s="712" t="str">
        <f>IF(Start!$E$27="","",Start!$E$27)</f>
        <v/>
      </c>
      <c r="E50" s="714" t="str">
        <f>IF(Start!$F$27="","",Start!$F$27)</f>
        <v/>
      </c>
      <c r="F50" s="719"/>
      <c r="G50" s="66" t="str">
        <f>IF($C49="","",'PJ-V'!$O25)</f>
        <v/>
      </c>
      <c r="H50" s="720"/>
      <c r="I50" s="66" t="str">
        <f>IF($C49="","",'DV-V'!$O25)</f>
        <v/>
      </c>
      <c r="J50" s="720"/>
      <c r="K50" s="696"/>
      <c r="L50" s="698"/>
      <c r="M50" s="700"/>
      <c r="N50" s="702"/>
      <c r="O50" s="700"/>
      <c r="P50" s="694"/>
    </row>
    <row r="51" spans="1:16" ht="12.75" customHeight="1" x14ac:dyDescent="0.2">
      <c r="A51" s="688"/>
      <c r="B51" s="689">
        <f>Start!$C28</f>
        <v>22</v>
      </c>
      <c r="C51" s="691" t="str">
        <f>IF(Start!$D28="","",Start!$D28)</f>
        <v/>
      </c>
      <c r="D51" s="691" t="str">
        <f>IF(Start!$E$28="","",Start!$E$28)</f>
        <v/>
      </c>
      <c r="E51" s="705" t="str">
        <f>IF(Start!$F$28="","",Start!$F$28)</f>
        <v/>
      </c>
      <c r="F51" s="707" t="str">
        <f>IF($C51="","",IF(V.l.ZPV!$C$6="","0",IF(ISNA(MATCH($C51,ZPVOblN,0)),COUNTIF(ZPVOblT,".")+1,LOOKUP($C51,ZPVOblN,ZPVOblD))))</f>
        <v/>
      </c>
      <c r="G51" s="192" t="str">
        <f>IF($C51="","",'PJ-V'!$J26)</f>
        <v/>
      </c>
      <c r="H51" s="708" t="str">
        <f>IF($C51="","",LOOKUP($C51,'PJ - P'!$Y$1:$Y$50,'PJ - P'!$Z$1:$Z$50))</f>
        <v/>
      </c>
      <c r="I51" s="192" t="str">
        <f>IF($C51="","",'DV-V'!$J26)</f>
        <v/>
      </c>
      <c r="J51" s="708" t="str">
        <f>IF($C51="","",LOOKUP($C51,'DV - P'!$Y$1:$Y$50,'DV - P'!$Z$1:$Z$50))</f>
        <v/>
      </c>
      <c r="K51" s="703" t="str">
        <f>IF($C51="","",TEST!$F$26)</f>
        <v/>
      </c>
      <c r="L51" s="715" t="str">
        <f>IF($C51="","",TEST!$J$26)</f>
        <v/>
      </c>
      <c r="M51" s="716"/>
      <c r="N51" s="717" t="str">
        <f>IF($C51="","",SUM(F51,H51,J51,L51))</f>
        <v/>
      </c>
      <c r="O51" s="716"/>
      <c r="P51" s="734" t="str">
        <f>IF($C51="","",MATCH($C51,Výsledky!$K$8:$K$57,0))</f>
        <v/>
      </c>
    </row>
    <row r="52" spans="1:16" ht="12.75" customHeight="1" x14ac:dyDescent="0.2">
      <c r="A52" s="688"/>
      <c r="B52" s="690"/>
      <c r="C52" s="692"/>
      <c r="D52" s="692" t="str">
        <f>IF(Start!$E$28="","",Start!$E$28)</f>
        <v/>
      </c>
      <c r="E52" s="706" t="str">
        <f>IF(Start!$F$28="","",Start!$F$28)</f>
        <v/>
      </c>
      <c r="F52" s="707"/>
      <c r="G52" s="192" t="str">
        <f>IF($C51="","",'PJ-V'!$O26)</f>
        <v/>
      </c>
      <c r="H52" s="708"/>
      <c r="I52" s="192" t="str">
        <f>IF($C51="","",'DV-V'!$O26)</f>
        <v/>
      </c>
      <c r="J52" s="708"/>
      <c r="K52" s="704"/>
      <c r="L52" s="715"/>
      <c r="M52" s="716"/>
      <c r="N52" s="717"/>
      <c r="O52" s="716"/>
      <c r="P52" s="734"/>
    </row>
    <row r="53" spans="1:16" ht="12.75" customHeight="1" x14ac:dyDescent="0.2">
      <c r="A53" s="688"/>
      <c r="B53" s="724">
        <f>Start!$C29</f>
        <v>23</v>
      </c>
      <c r="C53" s="726" t="str">
        <f>IF(Start!$D29="","",Start!$D29)</f>
        <v/>
      </c>
      <c r="D53" s="726" t="str">
        <f>IF(Start!$E$29="","",Start!$E$29)</f>
        <v/>
      </c>
      <c r="E53" s="728" t="str">
        <f>IF(Start!$F$29="","",Start!$F$29)</f>
        <v/>
      </c>
      <c r="F53" s="719" t="str">
        <f>IF($C53="","",IF(V.l.ZPV!$C$6="","0",IF(ISNA(MATCH($C53,ZPVOblN,0)),COUNTIF(ZPVOblT,".")+1,LOOKUP($C53,ZPVOblN,ZPVOblD))))</f>
        <v/>
      </c>
      <c r="G53" s="66" t="str">
        <f>IF($C53="","",'PJ-V'!$J27)</f>
        <v/>
      </c>
      <c r="H53" s="720" t="str">
        <f>IF($C53="","",LOOKUP($C53,'PJ - P'!$Y$1:$Y$50,'PJ - P'!$Z$1:$Z$50))</f>
        <v/>
      </c>
      <c r="I53" s="66" t="str">
        <f>IF($C53="","",'DV-V'!$J27)</f>
        <v/>
      </c>
      <c r="J53" s="720" t="str">
        <f>IF($C53="","",LOOKUP($C53,'DV - P'!$Y$1:$Y$50,'DV - P'!$Z$1:$Z$50))</f>
        <v/>
      </c>
      <c r="K53" s="732" t="str">
        <f>IF($C53="","",TEST!$F$27)</f>
        <v/>
      </c>
      <c r="L53" s="698" t="str">
        <f>IF($C53="","",TEST!$J$27)</f>
        <v/>
      </c>
      <c r="M53" s="700"/>
      <c r="N53" s="702" t="str">
        <f>IF($C53="","",SUM(F53,H53,J53,L53))</f>
        <v/>
      </c>
      <c r="O53" s="700"/>
      <c r="P53" s="694" t="str">
        <f>IF($C53="","",MATCH($C53,Výsledky!$K$8:$K$57,0))</f>
        <v/>
      </c>
    </row>
    <row r="54" spans="1:16" ht="12.75" customHeight="1" x14ac:dyDescent="0.2">
      <c r="A54" s="688"/>
      <c r="B54" s="710"/>
      <c r="C54" s="712"/>
      <c r="D54" s="712" t="str">
        <f>IF(Start!$E$29="","",Start!$E$29)</f>
        <v/>
      </c>
      <c r="E54" s="714" t="str">
        <f>IF(Start!$F$29="","",Start!$F$29)</f>
        <v/>
      </c>
      <c r="F54" s="719"/>
      <c r="G54" s="66" t="str">
        <f>IF($C53="","",'PJ-V'!$O27)</f>
        <v/>
      </c>
      <c r="H54" s="720"/>
      <c r="I54" s="66" t="str">
        <f>IF($C53="","",'DV-V'!$O27)</f>
        <v/>
      </c>
      <c r="J54" s="720"/>
      <c r="K54" s="696"/>
      <c r="L54" s="698"/>
      <c r="M54" s="700"/>
      <c r="N54" s="702"/>
      <c r="O54" s="700"/>
      <c r="P54" s="694"/>
    </row>
    <row r="55" spans="1:16" ht="12.75" customHeight="1" x14ac:dyDescent="0.2">
      <c r="A55" s="688"/>
      <c r="B55" s="689">
        <f>Start!$C30</f>
        <v>24</v>
      </c>
      <c r="C55" s="691" t="str">
        <f>IF(Start!$D30="","",Start!$D30)</f>
        <v/>
      </c>
      <c r="D55" s="691" t="str">
        <f>IF(Start!$E$30="","",Start!$E$30)</f>
        <v/>
      </c>
      <c r="E55" s="705" t="str">
        <f>IF(Start!$F$30="","",Start!$F$30)</f>
        <v/>
      </c>
      <c r="F55" s="707" t="str">
        <f>IF($C55="","",IF(V.l.ZPV!$C$6="","0",IF(ISNA(MATCH($C55,ZPVOblN,0)),COUNTIF(ZPVOblT,".")+1,LOOKUP($C55,ZPVOblN,ZPVOblD))))</f>
        <v/>
      </c>
      <c r="G55" s="192" t="str">
        <f>IF($C55="","",'PJ-V'!$J28)</f>
        <v/>
      </c>
      <c r="H55" s="708" t="str">
        <f>IF($C55="","",LOOKUP($C55,'PJ - P'!$Y$1:$Y$50,'PJ - P'!$Z$1:$Z$50))</f>
        <v/>
      </c>
      <c r="I55" s="192" t="str">
        <f>IF($C55="","",'DV-V'!$J28)</f>
        <v/>
      </c>
      <c r="J55" s="708" t="str">
        <f>IF($C55="","",LOOKUP($C55,'DV - P'!$Y$1:$Y$50,'DV - P'!$Z$1:$Z$50))</f>
        <v/>
      </c>
      <c r="K55" s="703" t="str">
        <f>IF($C55="","",TEST!$F$28)</f>
        <v/>
      </c>
      <c r="L55" s="715" t="str">
        <f>IF($C55="","",TEST!$J$28)</f>
        <v/>
      </c>
      <c r="M55" s="716"/>
      <c r="N55" s="717" t="str">
        <f>IF($C55="","",SUM(F55,H55,J55,L55))</f>
        <v/>
      </c>
      <c r="O55" s="716"/>
      <c r="P55" s="734" t="str">
        <f>IF($C55="","",MATCH($C55,Výsledky!$K$8:$K$57,0))</f>
        <v/>
      </c>
    </row>
    <row r="56" spans="1:16" ht="12.75" customHeight="1" x14ac:dyDescent="0.2">
      <c r="A56" s="688"/>
      <c r="B56" s="690"/>
      <c r="C56" s="692"/>
      <c r="D56" s="692" t="str">
        <f>IF(Start!$E$30="","",Start!$E$30)</f>
        <v/>
      </c>
      <c r="E56" s="706" t="str">
        <f>IF(Start!$F$30="","",Start!$F$30)</f>
        <v/>
      </c>
      <c r="F56" s="707"/>
      <c r="G56" s="192" t="str">
        <f>IF($C55="","",'PJ-V'!$O28)</f>
        <v/>
      </c>
      <c r="H56" s="708"/>
      <c r="I56" s="192" t="str">
        <f>IF($C55="","",'DV-V'!$O28)</f>
        <v/>
      </c>
      <c r="J56" s="708"/>
      <c r="K56" s="704"/>
      <c r="L56" s="715"/>
      <c r="M56" s="716"/>
      <c r="N56" s="717"/>
      <c r="O56" s="716"/>
      <c r="P56" s="734"/>
    </row>
    <row r="57" spans="1:16" ht="12.75" customHeight="1" x14ac:dyDescent="0.2">
      <c r="A57" s="688"/>
      <c r="B57" s="724">
        <f>Start!$C31</f>
        <v>25</v>
      </c>
      <c r="C57" s="726" t="str">
        <f>IF(Start!$D31="","",Start!$D31)</f>
        <v/>
      </c>
      <c r="D57" s="726" t="str">
        <f>IF(Start!$E$31="","",Start!$E$31)</f>
        <v/>
      </c>
      <c r="E57" s="728" t="str">
        <f>IF(Start!$F$31="","",Start!$F$31)</f>
        <v/>
      </c>
      <c r="F57" s="719" t="str">
        <f>IF($C57="","",IF(V.l.ZPV!$C$6="","0",IF(ISNA(MATCH($C57,ZPVOblN,0)),COUNTIF(ZPVOblT,".")+1,LOOKUP($C57,ZPVOblN,ZPVOblD))))</f>
        <v/>
      </c>
      <c r="G57" s="66" t="str">
        <f>IF($C57="","",'PJ-V'!$J29)</f>
        <v/>
      </c>
      <c r="H57" s="720" t="str">
        <f>IF($C57="","",LOOKUP($C57,'PJ - P'!$Y$1:$Y$50,'PJ - P'!$Z$1:$Z$50))</f>
        <v/>
      </c>
      <c r="I57" s="66" t="str">
        <f>IF($C57="","",'DV-V'!$J29)</f>
        <v/>
      </c>
      <c r="J57" s="720" t="str">
        <f>IF($C57="","",LOOKUP($C57,'DV - P'!$Y$1:$Y$50,'DV - P'!$Z$1:$Z$50))</f>
        <v/>
      </c>
      <c r="K57" s="732" t="str">
        <f>IF($C57="","",TEST!$F$29)</f>
        <v/>
      </c>
      <c r="L57" s="698" t="str">
        <f>IF($C57="","",TEST!$J$29)</f>
        <v/>
      </c>
      <c r="M57" s="700"/>
      <c r="N57" s="702" t="str">
        <f>IF($C57="","",SUM(F57,H57,J57,L57))</f>
        <v/>
      </c>
      <c r="O57" s="700"/>
      <c r="P57" s="694" t="str">
        <f>IF($C57="","",MATCH($C57,Výsledky!$K$8:$K$57,0))</f>
        <v/>
      </c>
    </row>
    <row r="58" spans="1:16" ht="12.75" customHeight="1" thickBot="1" x14ac:dyDescent="0.25">
      <c r="A58" s="688"/>
      <c r="B58" s="725"/>
      <c r="C58" s="727"/>
      <c r="D58" s="727" t="str">
        <f>IF(Start!$E$31="","",Start!$E$31)</f>
        <v/>
      </c>
      <c r="E58" s="729" t="str">
        <f>IF(Start!$F$31="","",Start!$F$31)</f>
        <v/>
      </c>
      <c r="F58" s="730"/>
      <c r="G58" s="559" t="str">
        <f>IF($C57="","",'PJ-V'!$O29)</f>
        <v/>
      </c>
      <c r="H58" s="731"/>
      <c r="I58" s="559" t="str">
        <f>IF($C57="","",'DV-V'!$O29)</f>
        <v/>
      </c>
      <c r="J58" s="731"/>
      <c r="K58" s="733"/>
      <c r="L58" s="721"/>
      <c r="M58" s="722"/>
      <c r="N58" s="723"/>
      <c r="O58" s="722"/>
      <c r="P58" s="718"/>
    </row>
    <row r="59" spans="1:16" s="472" customFormat="1" ht="26.25" customHeight="1" x14ac:dyDescent="0.2">
      <c r="B59" s="680" t="str">
        <f>B1</f>
        <v>Celkové výsledky - TISK</v>
      </c>
      <c r="C59" s="680"/>
      <c r="D59" s="680"/>
      <c r="E59" s="680"/>
      <c r="F59" s="680"/>
      <c r="G59" s="680"/>
      <c r="H59" s="680"/>
      <c r="I59" s="680"/>
      <c r="J59" s="680"/>
      <c r="K59" s="680"/>
      <c r="L59" s="680"/>
      <c r="M59" s="680"/>
      <c r="N59" s="680"/>
      <c r="O59" s="680"/>
      <c r="P59" s="680"/>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82" t="str">
        <f>C3</f>
        <v>Krajské kolo DOROSTU</v>
      </c>
      <c r="D61" s="682"/>
      <c r="E61" s="682"/>
      <c r="F61" s="682"/>
      <c r="G61" s="682"/>
      <c r="H61" s="681" t="str">
        <f>H3</f>
        <v>9.6.2018 Chrudim</v>
      </c>
      <c r="I61" s="681"/>
      <c r="J61" s="681"/>
      <c r="K61" s="681"/>
      <c r="L61" s="681"/>
      <c r="M61" s="681"/>
      <c r="N61" s="681"/>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Dorci mladší</v>
      </c>
      <c r="D63" s="15"/>
      <c r="E63" s="15"/>
      <c r="G63" s="745"/>
      <c r="H63" s="745"/>
      <c r="I63" s="745"/>
      <c r="J63" s="745"/>
      <c r="K63" s="745"/>
      <c r="L63" s="745"/>
      <c r="M63" s="15"/>
    </row>
    <row r="64" spans="1:16" s="475" customFormat="1" ht="84" customHeight="1" x14ac:dyDescent="0.2">
      <c r="A64" s="61"/>
      <c r="B64" s="751" t="s">
        <v>6</v>
      </c>
      <c r="C64" s="751" t="s">
        <v>9</v>
      </c>
      <c r="D64" s="751" t="s">
        <v>1</v>
      </c>
      <c r="E64" s="751" t="str">
        <f>Start!$F$6</f>
        <v>Okres</v>
      </c>
      <c r="F64" s="73" t="s">
        <v>37</v>
      </c>
      <c r="G64" s="746" t="s">
        <v>112</v>
      </c>
      <c r="H64" s="747"/>
      <c r="I64" s="761" t="s">
        <v>113</v>
      </c>
      <c r="J64" s="761"/>
      <c r="K64" s="746" t="s">
        <v>53</v>
      </c>
      <c r="L64" s="761"/>
      <c r="M64" s="183"/>
      <c r="N64" s="743" t="s">
        <v>40</v>
      </c>
      <c r="O64" s="184"/>
      <c r="P64" s="757" t="s">
        <v>61</v>
      </c>
    </row>
    <row r="65" spans="1:18" s="337" customFormat="1" ht="13.15" customHeight="1" x14ac:dyDescent="0.2">
      <c r="A65" s="62"/>
      <c r="B65" s="752"/>
      <c r="C65" s="752"/>
      <c r="D65" s="752"/>
      <c r="E65" s="752"/>
      <c r="F65" s="688" t="s">
        <v>18</v>
      </c>
      <c r="G65" s="63" t="s">
        <v>3</v>
      </c>
      <c r="H65" s="688" t="s">
        <v>18</v>
      </c>
      <c r="I65" s="63" t="s">
        <v>3</v>
      </c>
      <c r="J65" s="745" t="s">
        <v>18</v>
      </c>
      <c r="K65" s="749" t="s">
        <v>38</v>
      </c>
      <c r="L65" s="745" t="s">
        <v>18</v>
      </c>
      <c r="M65" s="755"/>
      <c r="N65" s="744"/>
      <c r="O65" s="755"/>
      <c r="P65" s="758"/>
    </row>
    <row r="66" spans="1:18" s="337" customFormat="1" ht="13.15" customHeight="1" thickBot="1" x14ac:dyDescent="0.25">
      <c r="A66" s="62"/>
      <c r="B66" s="753"/>
      <c r="C66" s="753"/>
      <c r="D66" s="753"/>
      <c r="E66" s="753"/>
      <c r="F66" s="754"/>
      <c r="G66" s="111" t="s">
        <v>4</v>
      </c>
      <c r="H66" s="754"/>
      <c r="I66" s="64" t="s">
        <v>4</v>
      </c>
      <c r="J66" s="759"/>
      <c r="K66" s="750"/>
      <c r="L66" s="759"/>
      <c r="M66" s="756"/>
      <c r="N66" s="744"/>
      <c r="O66" s="756"/>
      <c r="P66" s="758"/>
    </row>
    <row r="67" spans="1:18" ht="12.75" customHeight="1" x14ac:dyDescent="0.2">
      <c r="A67" s="688"/>
      <c r="B67" s="709">
        <f>Start!$C32</f>
        <v>26</v>
      </c>
      <c r="C67" s="711" t="str">
        <f>IF(Start!$D32="","",Start!$D32)</f>
        <v/>
      </c>
      <c r="D67" s="711" t="str">
        <f>IF(Start!$E$32="","",Start!$E$32)</f>
        <v/>
      </c>
      <c r="E67" s="713" t="str">
        <f>IF(Start!$F$32="","",Start!$F$32)</f>
        <v/>
      </c>
      <c r="F67" s="760" t="str">
        <f>IF($C67="","",IF(V.l.ZPV!$C$6="","0",IF(ISNA(MATCH($C67,ZPVOblN,0)),COUNTIF(ZPVOblT,".")+1,LOOKUP($C67,ZPVOblN,ZPVOblD))))</f>
        <v/>
      </c>
      <c r="G67" s="65" t="str">
        <f>IF($C67="","",'PJ-V'!$J30)</f>
        <v/>
      </c>
      <c r="H67" s="748" t="str">
        <f>IF($C67="","",LOOKUP($C67,'PJ - P'!$Y$1:$Y$50,'PJ - P'!$Z$1:$Z$50))</f>
        <v/>
      </c>
      <c r="I67" s="65" t="str">
        <f>IF($C67="","",'DV-V'!$J30)</f>
        <v/>
      </c>
      <c r="J67" s="748" t="str">
        <f>IF($C67="","",LOOKUP($C67,'DV - P'!$Y$1:$Y$50,'DV - P'!$Z$1:$Z$50))</f>
        <v/>
      </c>
      <c r="K67" s="695" t="str">
        <f>IF($C67="","",TEST!$F$30)</f>
        <v/>
      </c>
      <c r="L67" s="697" t="str">
        <f>IF($C67="","",TEST!$J$30)</f>
        <v/>
      </c>
      <c r="M67" s="699"/>
      <c r="N67" s="701" t="str">
        <f>IF($C67="","",SUM(F67,H67,J67,L67))</f>
        <v/>
      </c>
      <c r="O67" s="699"/>
      <c r="P67" s="693" t="str">
        <f>IF($C67="","",MATCH($C67,Výsledky!$K$8:$K$57,0))</f>
        <v/>
      </c>
    </row>
    <row r="68" spans="1:18" ht="12.75" customHeight="1" x14ac:dyDescent="0.2">
      <c r="A68" s="688"/>
      <c r="B68" s="710"/>
      <c r="C68" s="712"/>
      <c r="D68" s="712" t="str">
        <f>IF(Start!$E$32="","",Start!$E$32)</f>
        <v/>
      </c>
      <c r="E68" s="714" t="str">
        <f>IF(Start!$F$32="","",Start!$F$32)</f>
        <v/>
      </c>
      <c r="F68" s="719"/>
      <c r="G68" s="66" t="str">
        <f>IF($C67="","",'PJ-V'!$O30)</f>
        <v/>
      </c>
      <c r="H68" s="720"/>
      <c r="I68" s="66" t="str">
        <f>IF($C67="","",'DV-V'!$O30)</f>
        <v/>
      </c>
      <c r="J68" s="720"/>
      <c r="K68" s="696"/>
      <c r="L68" s="698"/>
      <c r="M68" s="700"/>
      <c r="N68" s="702"/>
      <c r="O68" s="700"/>
      <c r="P68" s="694"/>
    </row>
    <row r="69" spans="1:18" ht="12.75" customHeight="1" x14ac:dyDescent="0.2">
      <c r="A69" s="688"/>
      <c r="B69" s="689">
        <f>Start!$C33</f>
        <v>27</v>
      </c>
      <c r="C69" s="737" t="str">
        <f>IF(Start!$D33="","",Start!$D33)</f>
        <v/>
      </c>
      <c r="D69" s="737" t="str">
        <f>IF(Start!$E$33="","",Start!$E$33)</f>
        <v/>
      </c>
      <c r="E69" s="739" t="str">
        <f>IF(Start!$F$33="","",Start!$F$33)</f>
        <v/>
      </c>
      <c r="F69" s="707" t="str">
        <f>IF($C69="","",IF(V.l.ZPV!$C$6="","0",IF(ISNA(MATCH($C69,ZPVOblN,0)),COUNTIF(ZPVOblT,".")+1,LOOKUP($C69,ZPVOblN,ZPVOblD))))</f>
        <v/>
      </c>
      <c r="G69" s="192" t="str">
        <f>IF($C69="","",'PJ-V'!$J31)</f>
        <v/>
      </c>
      <c r="H69" s="708" t="str">
        <f>IF($C69="","",LOOKUP($C69,'PJ - P'!$Y$1:$Y$50,'PJ - P'!$Z$1:$Z$50))</f>
        <v/>
      </c>
      <c r="I69" s="192" t="str">
        <f>IF($C69="","",'DV-V'!$J31)</f>
        <v/>
      </c>
      <c r="J69" s="708" t="str">
        <f>IF($C69="","",LOOKUP($C69,'DV - P'!$Y$1:$Y$50,'DV - P'!$Z$1:$Z$50))</f>
        <v/>
      </c>
      <c r="K69" s="703" t="str">
        <f>IF($C69="","",TEST!$F$31)</f>
        <v/>
      </c>
      <c r="L69" s="715" t="str">
        <f>IF($C69="","",TEST!$J$31)</f>
        <v/>
      </c>
      <c r="M69" s="716"/>
      <c r="N69" s="717" t="str">
        <f>IF($C69="","",SUM(F69,H69,J69,L69))</f>
        <v/>
      </c>
      <c r="O69" s="716"/>
      <c r="P69" s="734" t="str">
        <f>IF($C69="","",MATCH($C69,Výsledky!$K$8:$K$57,0))</f>
        <v/>
      </c>
    </row>
    <row r="70" spans="1:18" ht="12.75" customHeight="1" x14ac:dyDescent="0.2">
      <c r="A70" s="688"/>
      <c r="B70" s="690"/>
      <c r="C70" s="738"/>
      <c r="D70" s="738" t="str">
        <f>IF(Start!$E$33="","",Start!$E$33)</f>
        <v/>
      </c>
      <c r="E70" s="740" t="str">
        <f>IF(Start!$F$33="","",Start!$F$33)</f>
        <v/>
      </c>
      <c r="F70" s="707"/>
      <c r="G70" s="192" t="str">
        <f>IF($C69="","",'PJ-V'!$O31)</f>
        <v/>
      </c>
      <c r="H70" s="708"/>
      <c r="I70" s="192" t="str">
        <f>IF($C69="","",'DV-V'!$O31)</f>
        <v/>
      </c>
      <c r="J70" s="708"/>
      <c r="K70" s="704"/>
      <c r="L70" s="715"/>
      <c r="M70" s="716"/>
      <c r="N70" s="717"/>
      <c r="O70" s="716"/>
      <c r="P70" s="734"/>
    </row>
    <row r="71" spans="1:18" ht="12.75" customHeight="1" x14ac:dyDescent="0.2">
      <c r="A71" s="688"/>
      <c r="B71" s="724">
        <f>Start!$C34</f>
        <v>28</v>
      </c>
      <c r="C71" s="741" t="str">
        <f>IF(Start!$D34="","",Start!$D34)</f>
        <v/>
      </c>
      <c r="D71" s="741" t="str">
        <f>IF(Start!$E$34="","",Start!$E$34)</f>
        <v/>
      </c>
      <c r="E71" s="735" t="str">
        <f>IF(Start!$F$34="","",Start!$F$34)</f>
        <v/>
      </c>
      <c r="F71" s="719" t="str">
        <f>IF($C71="","",IF(V.l.ZPV!$C$6="","0",IF(ISNA(MATCH($C71,ZPVOblN,0)),COUNTIF(ZPVOblT,".")+1,LOOKUP($C71,ZPVOblN,ZPVOblD))))</f>
        <v/>
      </c>
      <c r="G71" s="66" t="str">
        <f>IF($C71="","",'PJ-V'!$J32)</f>
        <v/>
      </c>
      <c r="H71" s="720" t="str">
        <f>IF($C71="","",LOOKUP($C71,'PJ - P'!$Y$1:$Y$50,'PJ - P'!$Z$1:$Z$50))</f>
        <v/>
      </c>
      <c r="I71" s="66" t="str">
        <f>IF($C71="","",'DV-V'!$J32)</f>
        <v/>
      </c>
      <c r="J71" s="720" t="str">
        <f>IF($C71="","",LOOKUP($C71,'DV - P'!$Y$1:$Y$50,'DV - P'!$Z$1:$Z$50))</f>
        <v/>
      </c>
      <c r="K71" s="732" t="str">
        <f>IF($C71="","",TEST!$F$32)</f>
        <v/>
      </c>
      <c r="L71" s="698" t="str">
        <f>IF($C71="","",TEST!$J$32)</f>
        <v/>
      </c>
      <c r="M71" s="700"/>
      <c r="N71" s="702" t="str">
        <f>IF($C71="","",SUM(F71,H71,J71,L71))</f>
        <v/>
      </c>
      <c r="O71" s="700"/>
      <c r="P71" s="694" t="str">
        <f>IF($C71="","",MATCH($C71,Výsledky!$K$8:$K$57,0))</f>
        <v/>
      </c>
    </row>
    <row r="72" spans="1:18" ht="12.75" customHeight="1" x14ac:dyDescent="0.2">
      <c r="A72" s="688"/>
      <c r="B72" s="710"/>
      <c r="C72" s="742"/>
      <c r="D72" s="742" t="str">
        <f>IF(Start!$E$34="","",Start!$E$34)</f>
        <v/>
      </c>
      <c r="E72" s="736" t="str">
        <f>IF(Start!$F$34="","",Start!$F$34)</f>
        <v/>
      </c>
      <c r="F72" s="719"/>
      <c r="G72" s="66" t="str">
        <f>IF($C71="","",'PJ-V'!$O32)</f>
        <v/>
      </c>
      <c r="H72" s="720"/>
      <c r="I72" s="66" t="str">
        <f>IF($C71="","",'DV-V'!$O32)</f>
        <v/>
      </c>
      <c r="J72" s="720"/>
      <c r="K72" s="696"/>
      <c r="L72" s="698"/>
      <c r="M72" s="700"/>
      <c r="N72" s="702"/>
      <c r="O72" s="700"/>
      <c r="P72" s="694"/>
    </row>
    <row r="73" spans="1:18" ht="12.75" customHeight="1" x14ac:dyDescent="0.2">
      <c r="A73" s="688"/>
      <c r="B73" s="689">
        <f>Start!$C35</f>
        <v>29</v>
      </c>
      <c r="C73" s="737" t="str">
        <f>IF(Start!$D35="","",Start!$D35)</f>
        <v/>
      </c>
      <c r="D73" s="737" t="str">
        <f>IF(Start!$E$35="","",Start!$E$35)</f>
        <v/>
      </c>
      <c r="E73" s="739" t="str">
        <f>IF(Start!$F$35="","",Start!$F$35)</f>
        <v/>
      </c>
      <c r="F73" s="707" t="str">
        <f>IF($C73="","",IF(V.l.ZPV!$C$6="","0",IF(ISNA(MATCH($C73,ZPVOblN,0)),COUNTIF(ZPVOblT,".")+1,LOOKUP($C73,ZPVOblN,ZPVOblD))))</f>
        <v/>
      </c>
      <c r="G73" s="192" t="str">
        <f>IF($C73="","",'PJ-V'!$J33)</f>
        <v/>
      </c>
      <c r="H73" s="708" t="str">
        <f>IF($C73="","",LOOKUP($C73,'PJ - P'!$Y$1:$Y$50,'PJ - P'!$Z$1:$Z$50))</f>
        <v/>
      </c>
      <c r="I73" s="192" t="str">
        <f>IF($C73="","",'DV-V'!$J33)</f>
        <v/>
      </c>
      <c r="J73" s="708" t="str">
        <f>IF($C73="","",LOOKUP($C73,'DV - P'!$Y$1:$Y$50,'DV - P'!$Z$1:$Z$50))</f>
        <v/>
      </c>
      <c r="K73" s="703" t="str">
        <f>IF($C73="","",TEST!$F$33)</f>
        <v/>
      </c>
      <c r="L73" s="715" t="str">
        <f>IF($C73="","",TEST!$J$33)</f>
        <v/>
      </c>
      <c r="M73" s="716"/>
      <c r="N73" s="717" t="str">
        <f>IF($C73="","",SUM(F73,H73,J73,L73))</f>
        <v/>
      </c>
      <c r="O73" s="716"/>
      <c r="P73" s="734" t="str">
        <f>IF($C73="","",MATCH($C73,Výsledky!$K$8:$K$57,0))</f>
        <v/>
      </c>
    </row>
    <row r="74" spans="1:18" ht="12.75" customHeight="1" x14ac:dyDescent="0.2">
      <c r="A74" s="688"/>
      <c r="B74" s="690"/>
      <c r="C74" s="738"/>
      <c r="D74" s="738" t="str">
        <f>IF(Start!$E$35="","",Start!$E$35)</f>
        <v/>
      </c>
      <c r="E74" s="740" t="str">
        <f>IF(Start!$F$35="","",Start!$F$35)</f>
        <v/>
      </c>
      <c r="F74" s="707"/>
      <c r="G74" s="192" t="str">
        <f>IF($C73="","",'PJ-V'!$O33)</f>
        <v/>
      </c>
      <c r="H74" s="708"/>
      <c r="I74" s="192" t="str">
        <f>IF($C73="","",'DV-V'!$O33)</f>
        <v/>
      </c>
      <c r="J74" s="708"/>
      <c r="K74" s="704"/>
      <c r="L74" s="715"/>
      <c r="M74" s="716"/>
      <c r="N74" s="717"/>
      <c r="O74" s="716"/>
      <c r="P74" s="734"/>
    </row>
    <row r="75" spans="1:18" ht="12.75" customHeight="1" x14ac:dyDescent="0.2">
      <c r="A75" s="688"/>
      <c r="B75" s="724">
        <f>Start!$C36</f>
        <v>30</v>
      </c>
      <c r="C75" s="726" t="str">
        <f>IF(Start!$D36="","",Start!$D36)</f>
        <v/>
      </c>
      <c r="D75" s="726" t="str">
        <f>IF(Start!$E$36="","",Start!$E$36)</f>
        <v/>
      </c>
      <c r="E75" s="735" t="str">
        <f>IF(Start!$F$36="","",Start!$F$36)</f>
        <v/>
      </c>
      <c r="F75" s="719" t="str">
        <f>IF($C75="","",IF(V.l.ZPV!$C$6="","0",IF(ISNA(MATCH($C75,ZPVOblN,0)),COUNTIF(ZPVOblT,".")+1,LOOKUP($C75,ZPVOblN,ZPVOblD))))</f>
        <v/>
      </c>
      <c r="G75" s="66" t="str">
        <f>IF($C75="","",'PJ-V'!$J34)</f>
        <v/>
      </c>
      <c r="H75" s="720" t="str">
        <f>IF($C75="","",LOOKUP($C75,'PJ - P'!$Y$1:$Y$50,'PJ - P'!$Z$1:$Z$50))</f>
        <v/>
      </c>
      <c r="I75" s="66" t="str">
        <f>IF($C75="","",'DV-V'!$J34)</f>
        <v/>
      </c>
      <c r="J75" s="720" t="str">
        <f>IF($C75="","",LOOKUP($C75,'DV - P'!$Y$1:$Y$50,'DV - P'!$Z$1:$Z$50))</f>
        <v/>
      </c>
      <c r="K75" s="732" t="str">
        <f>IF($C75="","",TEST!$F$34)</f>
        <v/>
      </c>
      <c r="L75" s="698" t="str">
        <f>IF($C75="","",TEST!$J$34)</f>
        <v/>
      </c>
      <c r="M75" s="700"/>
      <c r="N75" s="702" t="str">
        <f>IF($C75="","",SUM(F75,H75,J75,L75))</f>
        <v/>
      </c>
      <c r="O75" s="700"/>
      <c r="P75" s="694" t="str">
        <f>IF($C75="","",MATCH($C75,Výsledky!$K$8:$K$57,0))</f>
        <v/>
      </c>
    </row>
    <row r="76" spans="1:18" ht="12.75" customHeight="1" x14ac:dyDescent="0.2">
      <c r="A76" s="688"/>
      <c r="B76" s="710"/>
      <c r="C76" s="712"/>
      <c r="D76" s="712" t="str">
        <f>IF(Start!$E$36="","",Start!$E$36)</f>
        <v/>
      </c>
      <c r="E76" s="736" t="str">
        <f>IF(Start!$F$36="","",Start!$F$36)</f>
        <v/>
      </c>
      <c r="F76" s="719"/>
      <c r="G76" s="66" t="str">
        <f>IF($C75="","",'PJ-V'!$O34)</f>
        <v/>
      </c>
      <c r="H76" s="720"/>
      <c r="I76" s="66" t="str">
        <f>IF($C75="","",'DV-V'!$O34)</f>
        <v/>
      </c>
      <c r="J76" s="720"/>
      <c r="K76" s="696"/>
      <c r="L76" s="698"/>
      <c r="M76" s="700"/>
      <c r="N76" s="702"/>
      <c r="O76" s="700"/>
      <c r="P76" s="694"/>
    </row>
    <row r="77" spans="1:18" ht="12.75" customHeight="1" x14ac:dyDescent="0.2">
      <c r="A77" s="688"/>
      <c r="B77" s="689">
        <f>Start!$C37</f>
        <v>31</v>
      </c>
      <c r="C77" s="691" t="str">
        <f>IF(Start!$D37="","",Start!$D37)</f>
        <v/>
      </c>
      <c r="D77" s="691" t="str">
        <f>IF(Start!$E$37="","",Start!$E$37)</f>
        <v/>
      </c>
      <c r="E77" s="705" t="str">
        <f>IF(Start!$F$37="","",Start!$F$37)</f>
        <v/>
      </c>
      <c r="F77" s="707" t="str">
        <f>IF($C77="","",IF(V.l.ZPV!$C$6="","0",IF(ISNA(MATCH($C77,ZPVOblN,0)),COUNTIF(ZPVOblT,".")+1,LOOKUP($C77,ZPVOblN,ZPVOblD))))</f>
        <v/>
      </c>
      <c r="G77" s="192" t="str">
        <f>IF($C77="","",'PJ-V'!$J35)</f>
        <v/>
      </c>
      <c r="H77" s="708" t="str">
        <f>IF($C77="","",LOOKUP($C77,'PJ - P'!$Y$1:$Y$50,'PJ - P'!$Z$1:$Z$50))</f>
        <v/>
      </c>
      <c r="I77" s="192" t="str">
        <f>IF($C77="","",'DV-V'!$J35)</f>
        <v/>
      </c>
      <c r="J77" s="708" t="str">
        <f>IF($C77="","",LOOKUP($C77,'DV - P'!$Y$1:$Y$50,'DV - P'!$Z$1:$Z$50))</f>
        <v/>
      </c>
      <c r="K77" s="703" t="str">
        <f>IF($C77="","",TEST!$F$35)</f>
        <v/>
      </c>
      <c r="L77" s="715" t="str">
        <f>IF($C77="","",TEST!$J$35)</f>
        <v/>
      </c>
      <c r="M77" s="716"/>
      <c r="N77" s="717" t="str">
        <f>IF($C77="","",SUM(F77,H77,J77,L77))</f>
        <v/>
      </c>
      <c r="O77" s="716"/>
      <c r="P77" s="734" t="str">
        <f>IF($C77="","",MATCH($C77,Výsledky!$K$8:$K$57,0))</f>
        <v/>
      </c>
      <c r="R77" s="476"/>
    </row>
    <row r="78" spans="1:18" ht="12.75" customHeight="1" x14ac:dyDescent="0.2">
      <c r="A78" s="688"/>
      <c r="B78" s="690"/>
      <c r="C78" s="692"/>
      <c r="D78" s="692" t="str">
        <f>IF(Start!$E$37="","",Start!$E$37)</f>
        <v/>
      </c>
      <c r="E78" s="706" t="str">
        <f>IF(Start!$F$37="","",Start!$F$37)</f>
        <v/>
      </c>
      <c r="F78" s="707"/>
      <c r="G78" s="192" t="str">
        <f>IF($C77="","",'PJ-V'!$O35)</f>
        <v/>
      </c>
      <c r="H78" s="708"/>
      <c r="I78" s="192" t="str">
        <f>IF($C77="","",'DV-V'!$O35)</f>
        <v/>
      </c>
      <c r="J78" s="708"/>
      <c r="K78" s="704"/>
      <c r="L78" s="715"/>
      <c r="M78" s="716"/>
      <c r="N78" s="717"/>
      <c r="O78" s="716"/>
      <c r="P78" s="734"/>
    </row>
    <row r="79" spans="1:18" ht="12.75" customHeight="1" x14ac:dyDescent="0.2">
      <c r="A79" s="688"/>
      <c r="B79" s="724">
        <f>Start!$C38</f>
        <v>32</v>
      </c>
      <c r="C79" s="726" t="str">
        <f>IF(Start!$D38="","",Start!$D38)</f>
        <v/>
      </c>
      <c r="D79" s="726" t="str">
        <f>IF(Start!$E$38="","",Start!$E$38)</f>
        <v/>
      </c>
      <c r="E79" s="728" t="str">
        <f>IF(Start!$F$38="","",Start!$F$38)</f>
        <v/>
      </c>
      <c r="F79" s="719" t="str">
        <f>IF($C79="","",IF(V.l.ZPV!$C$6="","0",IF(ISNA(MATCH($C79,ZPVOblN,0)),COUNTIF(ZPVOblT,".")+1,LOOKUP($C79,ZPVOblN,ZPVOblD))))</f>
        <v/>
      </c>
      <c r="G79" s="66" t="str">
        <f>IF($C79="","",'PJ-V'!$J36)</f>
        <v/>
      </c>
      <c r="H79" s="720" t="str">
        <f>IF($C79="","",LOOKUP($C79,'PJ - P'!$Y$1:$Y$50,'PJ - P'!$Z$1:$Z$50))</f>
        <v/>
      </c>
      <c r="I79" s="66" t="str">
        <f>IF($C79="","",'DV-V'!$J36)</f>
        <v/>
      </c>
      <c r="J79" s="720" t="str">
        <f>IF($C79="","",LOOKUP($C79,'DV - P'!$Y$1:$Y$50,'DV - P'!$Z$1:$Z$50))</f>
        <v/>
      </c>
      <c r="K79" s="732" t="str">
        <f>IF($C79="","",TEST!$F$36)</f>
        <v/>
      </c>
      <c r="L79" s="698" t="str">
        <f>IF($C79="","",TEST!$J$36)</f>
        <v/>
      </c>
      <c r="M79" s="700"/>
      <c r="N79" s="702" t="str">
        <f>IF($C79="","",SUM(F79,H79,J79,L79))</f>
        <v/>
      </c>
      <c r="O79" s="700"/>
      <c r="P79" s="694" t="str">
        <f>IF($C79="","",MATCH($C79,Výsledky!$K$8:$K$57,0))</f>
        <v/>
      </c>
    </row>
    <row r="80" spans="1:18" ht="12.75" customHeight="1" x14ac:dyDescent="0.2">
      <c r="A80" s="688"/>
      <c r="B80" s="710"/>
      <c r="C80" s="712"/>
      <c r="D80" s="712" t="str">
        <f>IF(Start!$E$38="","",Start!$E$38)</f>
        <v/>
      </c>
      <c r="E80" s="714" t="str">
        <f>IF(Start!$F$38="","",Start!$F$38)</f>
        <v/>
      </c>
      <c r="F80" s="719"/>
      <c r="G80" s="66" t="str">
        <f>IF($C79="","",'PJ-V'!$O36)</f>
        <v/>
      </c>
      <c r="H80" s="720"/>
      <c r="I80" s="66" t="str">
        <f>IF($C79="","",'DV-V'!$O36)</f>
        <v/>
      </c>
      <c r="J80" s="720"/>
      <c r="K80" s="696"/>
      <c r="L80" s="698"/>
      <c r="M80" s="700"/>
      <c r="N80" s="702"/>
      <c r="O80" s="700"/>
      <c r="P80" s="694"/>
    </row>
    <row r="81" spans="1:16" ht="12.75" customHeight="1" x14ac:dyDescent="0.2">
      <c r="A81" s="688"/>
      <c r="B81" s="689">
        <f>Start!$C39</f>
        <v>33</v>
      </c>
      <c r="C81" s="691" t="str">
        <f>IF(Start!$D39="","",Start!$D39)</f>
        <v/>
      </c>
      <c r="D81" s="691" t="str">
        <f>IF(Start!$E$39="","",Start!$E$39)</f>
        <v/>
      </c>
      <c r="E81" s="705" t="str">
        <f>IF(Start!$F$39="","",Start!$F$39)</f>
        <v/>
      </c>
      <c r="F81" s="707" t="str">
        <f>IF($C81="","",IF(V.l.ZPV!$C$6="","0",IF(ISNA(MATCH($C81,ZPVOblN,0)),COUNTIF(ZPVOblT,".")+1,LOOKUP($C81,ZPVOblN,ZPVOblD))))</f>
        <v/>
      </c>
      <c r="G81" s="192" t="str">
        <f>IF($C81="","",'PJ-V'!$J37)</f>
        <v/>
      </c>
      <c r="H81" s="708" t="str">
        <f>IF($C81="","",LOOKUP($C81,'PJ - P'!$Y$1:$Y$50,'PJ - P'!$Z$1:$Z$50))</f>
        <v/>
      </c>
      <c r="I81" s="192" t="str">
        <f>IF($C81="","",'DV-V'!$J37)</f>
        <v/>
      </c>
      <c r="J81" s="708" t="str">
        <f>IF($C81="","",LOOKUP($C81,'DV - P'!$Y$1:$Y$50,'DV - P'!$Z$1:$Z$50))</f>
        <v/>
      </c>
      <c r="K81" s="703" t="str">
        <f>IF($C81="","",TEST!$F$37)</f>
        <v/>
      </c>
      <c r="L81" s="715" t="str">
        <f>IF($C81="","",TEST!$J$37)</f>
        <v/>
      </c>
      <c r="M81" s="716"/>
      <c r="N81" s="717" t="str">
        <f>IF($C81="","",SUM(F81,H81,J81,L81))</f>
        <v/>
      </c>
      <c r="O81" s="716"/>
      <c r="P81" s="734" t="str">
        <f>IF($C81="","",MATCH($C81,Výsledky!$K$8:$K$57,0))</f>
        <v/>
      </c>
    </row>
    <row r="82" spans="1:16" ht="12.75" customHeight="1" x14ac:dyDescent="0.2">
      <c r="A82" s="688"/>
      <c r="B82" s="690"/>
      <c r="C82" s="692"/>
      <c r="D82" s="692" t="str">
        <f>IF(Start!$E$39="","",Start!$E$39)</f>
        <v/>
      </c>
      <c r="E82" s="706" t="str">
        <f>IF(Start!$F$39="","",Start!$F$39)</f>
        <v/>
      </c>
      <c r="F82" s="707"/>
      <c r="G82" s="192" t="str">
        <f>IF($C81="","",'PJ-V'!$O37)</f>
        <v/>
      </c>
      <c r="H82" s="708"/>
      <c r="I82" s="192" t="str">
        <f>IF($C81="","",'DV-V'!$O37)</f>
        <v/>
      </c>
      <c r="J82" s="708"/>
      <c r="K82" s="704"/>
      <c r="L82" s="715"/>
      <c r="M82" s="716"/>
      <c r="N82" s="717"/>
      <c r="O82" s="716"/>
      <c r="P82" s="734"/>
    </row>
    <row r="83" spans="1:16" ht="12.75" customHeight="1" x14ac:dyDescent="0.2">
      <c r="A83" s="688"/>
      <c r="B83" s="724">
        <f>Start!$C40</f>
        <v>34</v>
      </c>
      <c r="C83" s="726" t="str">
        <f>IF(Start!$D40="","",Start!$D40)</f>
        <v/>
      </c>
      <c r="D83" s="726" t="str">
        <f>IF(Start!$E$40="","",Start!$E$40)</f>
        <v/>
      </c>
      <c r="E83" s="728" t="str">
        <f>IF(Start!$F$40="","",Start!$F$40)</f>
        <v/>
      </c>
      <c r="F83" s="719" t="str">
        <f>IF($C83="","",IF(V.l.ZPV!$C$6="","0",IF(ISNA(MATCH($C83,ZPVOblN,0)),COUNTIF(ZPVOblT,".")+1,LOOKUP($C83,ZPVOblN,ZPVOblD))))</f>
        <v/>
      </c>
      <c r="G83" s="66" t="str">
        <f>IF($C83="","",'PJ-V'!$J38)</f>
        <v/>
      </c>
      <c r="H83" s="720" t="str">
        <f>IF($C83="","",LOOKUP($C83,'PJ - P'!$Y$1:$Y$50,'PJ - P'!$Z$1:$Z$50))</f>
        <v/>
      </c>
      <c r="I83" s="66" t="str">
        <f>IF($C83="","",'DV-V'!$J38)</f>
        <v/>
      </c>
      <c r="J83" s="720" t="str">
        <f>IF($C83="","",LOOKUP($C83,'DV - P'!$Y$1:$Y$50,'DV - P'!$Z$1:$Z$50))</f>
        <v/>
      </c>
      <c r="K83" s="732" t="str">
        <f>IF($C83="","",TEST!$F$38)</f>
        <v/>
      </c>
      <c r="L83" s="698" t="str">
        <f>IF($C83="","",TEST!$J$38)</f>
        <v/>
      </c>
      <c r="M83" s="700"/>
      <c r="N83" s="702" t="str">
        <f>IF($C83="","",SUM(F83,H83,J83,L83))</f>
        <v/>
      </c>
      <c r="O83" s="700"/>
      <c r="P83" s="694" t="str">
        <f>IF($C83="","",MATCH($C83,Výsledky!$K$8:$K$57,0))</f>
        <v/>
      </c>
    </row>
    <row r="84" spans="1:16" ht="12.75" customHeight="1" x14ac:dyDescent="0.2">
      <c r="A84" s="688"/>
      <c r="B84" s="710"/>
      <c r="C84" s="712"/>
      <c r="D84" s="712" t="str">
        <f>IF(Start!$E$40="","",Start!$E$40)</f>
        <v/>
      </c>
      <c r="E84" s="714" t="str">
        <f>IF(Start!$F$40="","",Start!$F$40)</f>
        <v/>
      </c>
      <c r="F84" s="719"/>
      <c r="G84" s="66" t="str">
        <f>IF($C83="","",'PJ-V'!$O38)</f>
        <v/>
      </c>
      <c r="H84" s="720"/>
      <c r="I84" s="66" t="str">
        <f>IF($C83="","",'DV-V'!$O38)</f>
        <v/>
      </c>
      <c r="J84" s="720"/>
      <c r="K84" s="696"/>
      <c r="L84" s="698"/>
      <c r="M84" s="700"/>
      <c r="N84" s="702"/>
      <c r="O84" s="700"/>
      <c r="P84" s="694"/>
    </row>
    <row r="85" spans="1:16" ht="12.75" customHeight="1" x14ac:dyDescent="0.2">
      <c r="A85" s="688"/>
      <c r="B85" s="689">
        <f>Start!$C41</f>
        <v>35</v>
      </c>
      <c r="C85" s="691" t="str">
        <f>IF(Start!$D41="","",Start!$D41)</f>
        <v/>
      </c>
      <c r="D85" s="691" t="str">
        <f>IF(Start!$E$41="","",Start!$E$41)</f>
        <v/>
      </c>
      <c r="E85" s="705" t="str">
        <f>IF(Start!$F$41="","",Start!$F$41)</f>
        <v/>
      </c>
      <c r="F85" s="707" t="str">
        <f>IF($C85="","",IF(V.l.ZPV!$C$6="","0",IF(ISNA(MATCH($C85,ZPVOblN,0)),COUNTIF(ZPVOblT,".")+1,LOOKUP($C85,ZPVOblN,ZPVOblD))))</f>
        <v/>
      </c>
      <c r="G85" s="192" t="str">
        <f>IF($C85="","",'PJ-V'!$J39)</f>
        <v/>
      </c>
      <c r="H85" s="708" t="str">
        <f>IF($C85="","",LOOKUP($C85,'PJ - P'!$Y$1:$Y$50,'PJ - P'!$Z$1:$Z$50))</f>
        <v/>
      </c>
      <c r="I85" s="192" t="str">
        <f>IF($C85="","",'DV-V'!$J39)</f>
        <v/>
      </c>
      <c r="J85" s="708" t="str">
        <f>IF($C85="","",LOOKUP($C85,'DV - P'!$Y$1:$Y$50,'DV - P'!$Z$1:$Z$50))</f>
        <v/>
      </c>
      <c r="K85" s="703" t="str">
        <f>IF($C85="","",TEST!$F$39)</f>
        <v/>
      </c>
      <c r="L85" s="715" t="str">
        <f>IF($C85="","",TEST!$J$39)</f>
        <v/>
      </c>
      <c r="M85" s="716"/>
      <c r="N85" s="717" t="str">
        <f>IF($C85="","",SUM(F85,H85,J85,L85))</f>
        <v/>
      </c>
      <c r="O85" s="716"/>
      <c r="P85" s="734" t="str">
        <f>IF($C85="","",MATCH($C85,Výsledky!$K$8:$K$57,0))</f>
        <v/>
      </c>
    </row>
    <row r="86" spans="1:16" ht="12.75" customHeight="1" x14ac:dyDescent="0.2">
      <c r="A86" s="688"/>
      <c r="B86" s="690"/>
      <c r="C86" s="692"/>
      <c r="D86" s="692" t="str">
        <f>IF(Start!$E$41="","",Start!$E$41)</f>
        <v/>
      </c>
      <c r="E86" s="706" t="str">
        <f>IF(Start!$F$41="","",Start!$F$41)</f>
        <v/>
      </c>
      <c r="F86" s="707"/>
      <c r="G86" s="192" t="str">
        <f>IF($C85="","",'PJ-V'!$O39)</f>
        <v/>
      </c>
      <c r="H86" s="708"/>
      <c r="I86" s="192" t="str">
        <f>IF($C85="","",'DV-V'!$O39)</f>
        <v/>
      </c>
      <c r="J86" s="708"/>
      <c r="K86" s="704"/>
      <c r="L86" s="715"/>
      <c r="M86" s="716"/>
      <c r="N86" s="717"/>
      <c r="O86" s="716"/>
      <c r="P86" s="734"/>
    </row>
    <row r="87" spans="1:16" ht="12.75" customHeight="1" x14ac:dyDescent="0.2">
      <c r="A87" s="688"/>
      <c r="B87" s="724">
        <f>Start!$C42</f>
        <v>36</v>
      </c>
      <c r="C87" s="726" t="str">
        <f>IF(Start!$D42="","",Start!$D42)</f>
        <v/>
      </c>
      <c r="D87" s="726" t="str">
        <f>IF(Start!$E$42="","",Start!$E$42)</f>
        <v/>
      </c>
      <c r="E87" s="728" t="str">
        <f>IF(Start!$F$42="","",Start!$F$42)</f>
        <v/>
      </c>
      <c r="F87" s="719" t="str">
        <f>IF($C87="","",IF(V.l.ZPV!$C$6="","0",IF(ISNA(MATCH($C87,ZPVOblN,0)),COUNTIF(ZPVOblT,".")+1,LOOKUP($C87,ZPVOblN,ZPVOblD))))</f>
        <v/>
      </c>
      <c r="G87" s="66" t="str">
        <f>IF($C87="","",'PJ-V'!$J40)</f>
        <v/>
      </c>
      <c r="H87" s="720" t="str">
        <f>IF($C87="","",LOOKUP($C87,'PJ - P'!$Y$1:$Y$50,'PJ - P'!$Z$1:$Z$50))</f>
        <v/>
      </c>
      <c r="I87" s="66" t="str">
        <f>IF($C87="","",'DV-V'!$J40)</f>
        <v/>
      </c>
      <c r="J87" s="720" t="str">
        <f>IF($C87="","",LOOKUP($C87,'DV - P'!$Y$1:$Y$50,'DV - P'!$Z$1:$Z$50))</f>
        <v/>
      </c>
      <c r="K87" s="732" t="str">
        <f>IF($C87="","",TEST!$F$40)</f>
        <v/>
      </c>
      <c r="L87" s="698" t="str">
        <f>IF($C87="","",TEST!$J$40)</f>
        <v/>
      </c>
      <c r="M87" s="700"/>
      <c r="N87" s="702" t="str">
        <f>IF($C87="","",SUM(F87,H87,J87,L87))</f>
        <v/>
      </c>
      <c r="O87" s="700"/>
      <c r="P87" s="694" t="str">
        <f>IF($C87="","",MATCH($C87,Výsledky!$K$8:$K$57,0))</f>
        <v/>
      </c>
    </row>
    <row r="88" spans="1:16" ht="12.75" customHeight="1" x14ac:dyDescent="0.2">
      <c r="A88" s="688"/>
      <c r="B88" s="710"/>
      <c r="C88" s="712"/>
      <c r="D88" s="712" t="str">
        <f>IF(Start!$E$42="","",Start!$E$42)</f>
        <v/>
      </c>
      <c r="E88" s="714" t="str">
        <f>IF(Start!$F$42="","",Start!$F$42)</f>
        <v/>
      </c>
      <c r="F88" s="719"/>
      <c r="G88" s="66" t="str">
        <f>IF($C87="","",'PJ-V'!$O40)</f>
        <v/>
      </c>
      <c r="H88" s="720"/>
      <c r="I88" s="66" t="str">
        <f>IF($C87="","",'DV-V'!$O40)</f>
        <v/>
      </c>
      <c r="J88" s="720"/>
      <c r="K88" s="696"/>
      <c r="L88" s="698"/>
      <c r="M88" s="700"/>
      <c r="N88" s="702"/>
      <c r="O88" s="700"/>
      <c r="P88" s="694"/>
    </row>
    <row r="89" spans="1:16" ht="12.75" customHeight="1" x14ac:dyDescent="0.2">
      <c r="A89" s="688"/>
      <c r="B89" s="689">
        <f>Start!$C43</f>
        <v>37</v>
      </c>
      <c r="C89" s="691" t="str">
        <f>IF(Start!$D43="","",Start!$D43)</f>
        <v/>
      </c>
      <c r="D89" s="691" t="str">
        <f>IF(Start!$E$43="","",Start!$E$43)</f>
        <v/>
      </c>
      <c r="E89" s="705" t="str">
        <f>IF(Start!$F$43="","",Start!$F$43)</f>
        <v/>
      </c>
      <c r="F89" s="707" t="str">
        <f>IF($C89="","",IF(V.l.ZPV!$C$6="","0",IF(ISNA(MATCH($C89,ZPVOblN,0)),COUNTIF(ZPVOblT,".")+1,LOOKUP($C89,ZPVOblN,ZPVOblD))))</f>
        <v/>
      </c>
      <c r="G89" s="192" t="str">
        <f>IF($C89="","",'PJ-V'!$J41)</f>
        <v/>
      </c>
      <c r="H89" s="708" t="str">
        <f>IF($C89="","",LOOKUP($C89,'PJ - P'!$Y$1:$Y$50,'PJ - P'!$Z$1:$Z$50))</f>
        <v/>
      </c>
      <c r="I89" s="192" t="str">
        <f>IF($C89="","",'DV-V'!$J41)</f>
        <v/>
      </c>
      <c r="J89" s="708" t="str">
        <f>IF($C89="","",LOOKUP($C89,'DV - P'!$Y$1:$Y$50,'DV - P'!$Z$1:$Z$50))</f>
        <v/>
      </c>
      <c r="K89" s="703" t="str">
        <f>IF($C89="","",TEST!$F$41)</f>
        <v/>
      </c>
      <c r="L89" s="715" t="str">
        <f>IF($C89="","",TEST!$J$41)</f>
        <v/>
      </c>
      <c r="M89" s="716"/>
      <c r="N89" s="717" t="str">
        <f>IF($C89="","",SUM(F89,H89,J89,L89))</f>
        <v/>
      </c>
      <c r="O89" s="716"/>
      <c r="P89" s="734" t="str">
        <f>IF($C89="","",MATCH($C89,Výsledky!$K$8:$K$57,0))</f>
        <v/>
      </c>
    </row>
    <row r="90" spans="1:16" ht="12.75" customHeight="1" x14ac:dyDescent="0.2">
      <c r="A90" s="688"/>
      <c r="B90" s="690"/>
      <c r="C90" s="692"/>
      <c r="D90" s="692" t="str">
        <f>IF(Start!$E$43="","",Start!$E$43)</f>
        <v/>
      </c>
      <c r="E90" s="706" t="str">
        <f>IF(Start!$F$43="","",Start!$F$43)</f>
        <v/>
      </c>
      <c r="F90" s="707"/>
      <c r="G90" s="192" t="str">
        <f>IF($C89="","",'PJ-V'!$O41)</f>
        <v/>
      </c>
      <c r="H90" s="708"/>
      <c r="I90" s="192" t="str">
        <f>IF($C89="","",'DV-V'!$O41)</f>
        <v/>
      </c>
      <c r="J90" s="708"/>
      <c r="K90" s="704"/>
      <c r="L90" s="715"/>
      <c r="M90" s="716"/>
      <c r="N90" s="717"/>
      <c r="O90" s="716"/>
      <c r="P90" s="734"/>
    </row>
    <row r="91" spans="1:16" ht="12.75" customHeight="1" x14ac:dyDescent="0.2">
      <c r="A91" s="688"/>
      <c r="B91" s="724">
        <f>Start!$C44</f>
        <v>38</v>
      </c>
      <c r="C91" s="726" t="str">
        <f>IF(Start!$D44="","",Start!$D44)</f>
        <v/>
      </c>
      <c r="D91" s="726" t="str">
        <f>IF(Start!$E$44="","",Start!$E$44)</f>
        <v/>
      </c>
      <c r="E91" s="728" t="str">
        <f>IF(Start!$F$44="","",Start!$F$44)</f>
        <v/>
      </c>
      <c r="F91" s="719" t="str">
        <f>IF($C91="","",IF(V.l.ZPV!$C$6="","0",IF(ISNA(MATCH($C91,ZPVOblN,0)),COUNTIF(ZPVOblT,".")+1,LOOKUP($C91,ZPVOblN,ZPVOblD))))</f>
        <v/>
      </c>
      <c r="G91" s="66" t="str">
        <f>IF($C91="","",'PJ-V'!$J42)</f>
        <v/>
      </c>
      <c r="H91" s="720" t="str">
        <f>IF($C91="","",LOOKUP($C91,'PJ - P'!$Y$1:$Y$50,'PJ - P'!$Z$1:$Z$50))</f>
        <v/>
      </c>
      <c r="I91" s="66" t="str">
        <f>IF($C91="","",'DV-V'!$J42)</f>
        <v/>
      </c>
      <c r="J91" s="720" t="str">
        <f>IF($C91="","",LOOKUP($C91,'DV - P'!$Y$1:$Y$50,'DV - P'!$Z$1:$Z$50))</f>
        <v/>
      </c>
      <c r="K91" s="732" t="str">
        <f>IF($C91="","",TEST!$F$42)</f>
        <v/>
      </c>
      <c r="L91" s="698" t="str">
        <f>IF($C91="","",TEST!$J$42)</f>
        <v/>
      </c>
      <c r="M91" s="700"/>
      <c r="N91" s="702" t="str">
        <f>IF($C91="","",SUM(F91,H91,J91,L91))</f>
        <v/>
      </c>
      <c r="O91" s="700"/>
      <c r="P91" s="694" t="str">
        <f>IF($C91="","",MATCH($C91,Výsledky!$K$8:$K$57,0))</f>
        <v/>
      </c>
    </row>
    <row r="92" spans="1:16" ht="12.75" customHeight="1" x14ac:dyDescent="0.2">
      <c r="A92" s="688"/>
      <c r="B92" s="710"/>
      <c r="C92" s="712"/>
      <c r="D92" s="712" t="str">
        <f>IF(Start!$E$44="","",Start!$E$44)</f>
        <v/>
      </c>
      <c r="E92" s="714" t="str">
        <f>IF(Start!$F$44="","",Start!$F$44)</f>
        <v/>
      </c>
      <c r="F92" s="719"/>
      <c r="G92" s="66" t="str">
        <f>IF($C91="","",'PJ-V'!$O42)</f>
        <v/>
      </c>
      <c r="H92" s="720"/>
      <c r="I92" s="66" t="str">
        <f>IF($C91="","",'DV-V'!$O42)</f>
        <v/>
      </c>
      <c r="J92" s="720"/>
      <c r="K92" s="696"/>
      <c r="L92" s="698"/>
      <c r="M92" s="700"/>
      <c r="N92" s="702"/>
      <c r="O92" s="700"/>
      <c r="P92" s="694"/>
    </row>
    <row r="93" spans="1:16" ht="12.75" customHeight="1" x14ac:dyDescent="0.2">
      <c r="A93" s="688"/>
      <c r="B93" s="689">
        <f>Start!$C45</f>
        <v>39</v>
      </c>
      <c r="C93" s="737" t="str">
        <f>IF(Start!$D45="","",Start!$D45)</f>
        <v/>
      </c>
      <c r="D93" s="737" t="str">
        <f>IF(Start!$E$45="","",Start!$E$45)</f>
        <v/>
      </c>
      <c r="E93" s="739" t="str">
        <f>IF(Start!$F$45="","",Start!$F$45)</f>
        <v/>
      </c>
      <c r="F93" s="707" t="str">
        <f>IF($C93="","",IF(V.l.ZPV!$C$6="","0",IF(ISNA(MATCH($C93,ZPVOblN,0)),COUNTIF(ZPVOblT,".")+1,LOOKUP($C93,ZPVOblN,ZPVOblD))))</f>
        <v/>
      </c>
      <c r="G93" s="192" t="str">
        <f>IF($C93="","",'PJ-V'!$J43)</f>
        <v/>
      </c>
      <c r="H93" s="708" t="str">
        <f>IF($C93="","",LOOKUP($C93,'PJ - P'!$Y$1:$Y$50,'PJ - P'!$Z$1:$Z$50))</f>
        <v/>
      </c>
      <c r="I93" s="192" t="str">
        <f>IF($C93="","",'DV-V'!$J43)</f>
        <v/>
      </c>
      <c r="J93" s="708" t="str">
        <f>IF($C93="","",LOOKUP($C93,'DV - P'!$Y$1:$Y$50,'DV - P'!$Z$1:$Z$50))</f>
        <v/>
      </c>
      <c r="K93" s="703" t="str">
        <f>IF($C93="","",TEST!$F$43)</f>
        <v/>
      </c>
      <c r="L93" s="715" t="str">
        <f>IF($C93="","",TEST!$J$43)</f>
        <v/>
      </c>
      <c r="M93" s="716"/>
      <c r="N93" s="717" t="str">
        <f>IF($C93="","",SUM(F93,H93,J93,L93))</f>
        <v/>
      </c>
      <c r="O93" s="716"/>
      <c r="P93" s="734" t="str">
        <f>IF($C93="","",MATCH($C93,Výsledky!$K$8:$K$57,0))</f>
        <v/>
      </c>
    </row>
    <row r="94" spans="1:16" ht="12.75" customHeight="1" x14ac:dyDescent="0.2">
      <c r="A94" s="688"/>
      <c r="B94" s="690"/>
      <c r="C94" s="738"/>
      <c r="D94" s="738" t="str">
        <f>IF(Start!$E$45="","",Start!$E$45)</f>
        <v/>
      </c>
      <c r="E94" s="740" t="str">
        <f>IF(Start!$F$45="","",Start!$F$45)</f>
        <v/>
      </c>
      <c r="F94" s="707"/>
      <c r="G94" s="192" t="str">
        <f>IF($C93="","",'PJ-V'!$O43)</f>
        <v/>
      </c>
      <c r="H94" s="708"/>
      <c r="I94" s="192" t="str">
        <f>IF($C93="","",'DV-V'!$O43)</f>
        <v/>
      </c>
      <c r="J94" s="708"/>
      <c r="K94" s="704"/>
      <c r="L94" s="715"/>
      <c r="M94" s="716"/>
      <c r="N94" s="717"/>
      <c r="O94" s="716"/>
      <c r="P94" s="734"/>
    </row>
    <row r="95" spans="1:16" ht="12.75" customHeight="1" x14ac:dyDescent="0.2">
      <c r="A95" s="688"/>
      <c r="B95" s="724">
        <f>Start!$C46</f>
        <v>40</v>
      </c>
      <c r="C95" s="741" t="str">
        <f>IF(Start!$D46="","",Start!$D46)</f>
        <v/>
      </c>
      <c r="D95" s="741" t="str">
        <f>IF(Start!$E$46="","",Start!$E$46)</f>
        <v/>
      </c>
      <c r="E95" s="735" t="str">
        <f>IF(Start!$F$46="","",Start!$F$46)</f>
        <v/>
      </c>
      <c r="F95" s="719" t="str">
        <f>IF($C95="","",IF(V.l.ZPV!$C$6="","0",IF(ISNA(MATCH($C95,ZPVOblN,0)),COUNTIF(ZPVOblT,".")+1,LOOKUP($C95,ZPVOblN,ZPVOblD))))</f>
        <v/>
      </c>
      <c r="G95" s="66" t="str">
        <f>IF($C95="","",'PJ-V'!$J44)</f>
        <v/>
      </c>
      <c r="H95" s="720" t="str">
        <f>IF($C95="","",LOOKUP($C95,'PJ - P'!$Y$1:$Y$50,'PJ - P'!$Z$1:$Z$50))</f>
        <v/>
      </c>
      <c r="I95" s="66" t="str">
        <f>IF($C95="","",'DV-V'!$J44)</f>
        <v/>
      </c>
      <c r="J95" s="720" t="str">
        <f>IF($C95="","",LOOKUP($C95,'DV - P'!$Y$1:$Y$50,'DV - P'!$Z$1:$Z$50))</f>
        <v/>
      </c>
      <c r="K95" s="732" t="str">
        <f>IF($C95="","",TEST!$F$44)</f>
        <v/>
      </c>
      <c r="L95" s="698" t="str">
        <f>IF($C95="","",TEST!$J$44)</f>
        <v/>
      </c>
      <c r="M95" s="700"/>
      <c r="N95" s="702" t="str">
        <f>IF($C95="","",SUM(F95,H95,J95,L95))</f>
        <v/>
      </c>
      <c r="O95" s="700"/>
      <c r="P95" s="694" t="str">
        <f>IF($C95="","",MATCH($C95,Výsledky!$K$8:$K$57,0))</f>
        <v/>
      </c>
    </row>
    <row r="96" spans="1:16" ht="12.75" customHeight="1" x14ac:dyDescent="0.2">
      <c r="A96" s="688"/>
      <c r="B96" s="710"/>
      <c r="C96" s="742"/>
      <c r="D96" s="742" t="str">
        <f>IF(Start!$E$46="","",Start!$E$46)</f>
        <v/>
      </c>
      <c r="E96" s="736" t="str">
        <f>IF(Start!$F$46="","",Start!$F$46)</f>
        <v/>
      </c>
      <c r="F96" s="719"/>
      <c r="G96" s="66" t="str">
        <f>IF($C95="","",'PJ-V'!$O44)</f>
        <v/>
      </c>
      <c r="H96" s="720"/>
      <c r="I96" s="66" t="str">
        <f>IF($C95="","",'DV-V'!$O44)</f>
        <v/>
      </c>
      <c r="J96" s="720"/>
      <c r="K96" s="696"/>
      <c r="L96" s="698"/>
      <c r="M96" s="700"/>
      <c r="N96" s="702"/>
      <c r="O96" s="700"/>
      <c r="P96" s="694"/>
    </row>
    <row r="97" spans="1:18" ht="12.75" customHeight="1" x14ac:dyDescent="0.2">
      <c r="A97" s="688"/>
      <c r="B97" s="689">
        <f>Start!$C47</f>
        <v>41</v>
      </c>
      <c r="C97" s="737" t="str">
        <f>IF(Start!$D47="","",Start!$D47)</f>
        <v/>
      </c>
      <c r="D97" s="737" t="str">
        <f>IF(Start!$E$47="","",Start!$E$47)</f>
        <v/>
      </c>
      <c r="E97" s="739" t="str">
        <f>IF(Start!$F$47="","",Start!$F$47)</f>
        <v/>
      </c>
      <c r="F97" s="707" t="str">
        <f>IF($C97="","",IF(V.l.ZPV!$C$6="","0",IF(ISNA(MATCH($C97,ZPVOblN,0)),COUNTIF(ZPVOblT,".")+1,LOOKUP($C97,ZPVOblN,ZPVOblD))))</f>
        <v/>
      </c>
      <c r="G97" s="192" t="str">
        <f>IF($C97="","",'PJ-V'!$J45)</f>
        <v/>
      </c>
      <c r="H97" s="708" t="str">
        <f>IF($C97="","",LOOKUP($C97,'PJ - P'!$Y$1:$Y$50,'PJ - P'!$Z$1:$Z$50))</f>
        <v/>
      </c>
      <c r="I97" s="192" t="str">
        <f>IF($C97="","",'DV-V'!$J45)</f>
        <v/>
      </c>
      <c r="J97" s="708" t="str">
        <f>IF($C97="","",LOOKUP($C97,'DV - P'!$Y$1:$Y$50,'DV - P'!$Z$1:$Z$50))</f>
        <v/>
      </c>
      <c r="K97" s="703" t="str">
        <f>IF($C97="","",TEST!$F$45)</f>
        <v/>
      </c>
      <c r="L97" s="715" t="str">
        <f>IF($C97="","",TEST!$J$45)</f>
        <v/>
      </c>
      <c r="M97" s="716"/>
      <c r="N97" s="717" t="str">
        <f>IF($C97="","",SUM(F97,H97,J97,L97))</f>
        <v/>
      </c>
      <c r="O97" s="716"/>
      <c r="P97" s="734" t="str">
        <f>IF($C97="","",MATCH($C97,Výsledky!$K$8:$K$57,0))</f>
        <v/>
      </c>
    </row>
    <row r="98" spans="1:18" ht="12.75" customHeight="1" x14ac:dyDescent="0.2">
      <c r="A98" s="688"/>
      <c r="B98" s="690"/>
      <c r="C98" s="738"/>
      <c r="D98" s="738" t="str">
        <f>IF(Start!$E$47="","",Start!$E$47)</f>
        <v/>
      </c>
      <c r="E98" s="740" t="str">
        <f>IF(Start!$F$47="","",Start!$F$47)</f>
        <v/>
      </c>
      <c r="F98" s="707"/>
      <c r="G98" s="192" t="str">
        <f>IF($C97="","",'PJ-V'!$O45)</f>
        <v/>
      </c>
      <c r="H98" s="708"/>
      <c r="I98" s="192" t="str">
        <f>IF($C97="","",'DV-V'!$O45)</f>
        <v/>
      </c>
      <c r="J98" s="708"/>
      <c r="K98" s="704"/>
      <c r="L98" s="715"/>
      <c r="M98" s="716"/>
      <c r="N98" s="717"/>
      <c r="O98" s="716"/>
      <c r="P98" s="734"/>
    </row>
    <row r="99" spans="1:18" ht="12.75" customHeight="1" x14ac:dyDescent="0.2">
      <c r="A99" s="688"/>
      <c r="B99" s="724">
        <f>Start!$C48</f>
        <v>42</v>
      </c>
      <c r="C99" s="726" t="str">
        <f>IF(Start!$D48="","",Start!$D48)</f>
        <v/>
      </c>
      <c r="D99" s="726" t="str">
        <f>IF(Start!$E$48="","",Start!$E$48)</f>
        <v/>
      </c>
      <c r="E99" s="735" t="str">
        <f>IF(Start!$F$48="","",Start!$F$48)</f>
        <v/>
      </c>
      <c r="F99" s="719" t="str">
        <f>IF($C99="","",IF(V.l.ZPV!$C$6="","0",IF(ISNA(MATCH($C99,ZPVOblN,0)),COUNTIF(ZPVOblT,".")+1,LOOKUP($C99,ZPVOblN,ZPVOblD))))</f>
        <v/>
      </c>
      <c r="G99" s="66" t="str">
        <f>IF($C99="","",'PJ-V'!$J46)</f>
        <v/>
      </c>
      <c r="H99" s="720" t="str">
        <f>IF($C99="","",LOOKUP($C99,'PJ - P'!$Y$1:$Y$50,'PJ - P'!$Z$1:$Z$50))</f>
        <v/>
      </c>
      <c r="I99" s="66" t="str">
        <f>IF($C99="","",'DV-V'!$J46)</f>
        <v/>
      </c>
      <c r="J99" s="720" t="str">
        <f>IF($C99="","",LOOKUP($C99,'DV - P'!$Y$1:$Y$50,'DV - P'!$Z$1:$Z$50))</f>
        <v/>
      </c>
      <c r="K99" s="732" t="str">
        <f>IF($C99="","",TEST!$F$46)</f>
        <v/>
      </c>
      <c r="L99" s="698" t="str">
        <f>IF($C99="","",TEST!$J$46)</f>
        <v/>
      </c>
      <c r="M99" s="700"/>
      <c r="N99" s="702" t="str">
        <f>IF($C99="","",SUM(F99,H99,J99,L99))</f>
        <v/>
      </c>
      <c r="O99" s="700"/>
      <c r="P99" s="694" t="str">
        <f>IF($C99="","",MATCH($C99,Výsledky!$K$8:$K$57,0))</f>
        <v/>
      </c>
    </row>
    <row r="100" spans="1:18" ht="12.75" customHeight="1" x14ac:dyDescent="0.2">
      <c r="A100" s="688"/>
      <c r="B100" s="710"/>
      <c r="C100" s="712"/>
      <c r="D100" s="712" t="str">
        <f>IF(Start!$E$48="","",Start!$E$48)</f>
        <v/>
      </c>
      <c r="E100" s="736" t="str">
        <f>IF(Start!$F$48="","",Start!$F$48)</f>
        <v/>
      </c>
      <c r="F100" s="719"/>
      <c r="G100" s="66" t="str">
        <f>IF($C99="","",'PJ-V'!$O46)</f>
        <v/>
      </c>
      <c r="H100" s="720"/>
      <c r="I100" s="66" t="str">
        <f>IF($C99="","",'DV-V'!$O46)</f>
        <v/>
      </c>
      <c r="J100" s="720"/>
      <c r="K100" s="696"/>
      <c r="L100" s="698"/>
      <c r="M100" s="700"/>
      <c r="N100" s="702"/>
      <c r="O100" s="700"/>
      <c r="P100" s="694"/>
    </row>
    <row r="101" spans="1:18" ht="12.75" customHeight="1" x14ac:dyDescent="0.2">
      <c r="A101" s="688"/>
      <c r="B101" s="689">
        <f>Start!$C49</f>
        <v>43</v>
      </c>
      <c r="C101" s="691" t="str">
        <f>IF(Start!$D49="","",Start!$D49)</f>
        <v/>
      </c>
      <c r="D101" s="691" t="str">
        <f>IF(Start!$E$49="","",Start!$E$49)</f>
        <v/>
      </c>
      <c r="E101" s="705" t="str">
        <f>IF(Start!$F$49="","",Start!$F$49)</f>
        <v/>
      </c>
      <c r="F101" s="707" t="str">
        <f>IF($C101="","",IF(V.l.ZPV!$C$6="","0",IF(ISNA(MATCH($C101,ZPVOblN,0)),COUNTIF(ZPVOblT,".")+1,LOOKUP($C101,ZPVOblN,ZPVOblD))))</f>
        <v/>
      </c>
      <c r="G101" s="192" t="str">
        <f>IF($C101="","",'PJ-V'!$J47)</f>
        <v/>
      </c>
      <c r="H101" s="708" t="str">
        <f>IF($C101="","",LOOKUP($C101,'PJ - P'!$Y$1:$Y$50,'PJ - P'!$Z$1:$Z$50))</f>
        <v/>
      </c>
      <c r="I101" s="192" t="str">
        <f>IF($C101="","",'DV-V'!$J47)</f>
        <v/>
      </c>
      <c r="J101" s="708" t="str">
        <f>IF($C101="","",LOOKUP($C101,'DV - P'!$Y$1:$Y$50,'DV - P'!$Z$1:$Z$50))</f>
        <v/>
      </c>
      <c r="K101" s="703" t="str">
        <f>IF($C101="","",TEST!$F$47)</f>
        <v/>
      </c>
      <c r="L101" s="715" t="str">
        <f>IF($C101="","",TEST!$J$47)</f>
        <v/>
      </c>
      <c r="M101" s="716"/>
      <c r="N101" s="717" t="str">
        <f>IF($C101="","",SUM(F101,H101,J101,L101))</f>
        <v/>
      </c>
      <c r="O101" s="716"/>
      <c r="P101" s="734" t="str">
        <f>IF($C101="","",MATCH($C101,Výsledky!$K$8:$K$57,0))</f>
        <v/>
      </c>
      <c r="R101" s="476"/>
    </row>
    <row r="102" spans="1:18" ht="12.75" customHeight="1" x14ac:dyDescent="0.2">
      <c r="A102" s="688"/>
      <c r="B102" s="690"/>
      <c r="C102" s="692"/>
      <c r="D102" s="692" t="str">
        <f>IF(Start!$E$49="","",Start!$E$49)</f>
        <v/>
      </c>
      <c r="E102" s="706" t="str">
        <f>IF(Start!$F$49="","",Start!$F$49)</f>
        <v/>
      </c>
      <c r="F102" s="707"/>
      <c r="G102" s="192" t="str">
        <f>IF($C101="","",'PJ-V'!$O47)</f>
        <v/>
      </c>
      <c r="H102" s="708"/>
      <c r="I102" s="192" t="str">
        <f>IF($C101="","",'DV-V'!$O47)</f>
        <v/>
      </c>
      <c r="J102" s="708"/>
      <c r="K102" s="704"/>
      <c r="L102" s="715"/>
      <c r="M102" s="716"/>
      <c r="N102" s="717"/>
      <c r="O102" s="716"/>
      <c r="P102" s="734"/>
    </row>
    <row r="103" spans="1:18" ht="12.75" customHeight="1" x14ac:dyDescent="0.2">
      <c r="A103" s="688"/>
      <c r="B103" s="724">
        <f>Start!$C50</f>
        <v>44</v>
      </c>
      <c r="C103" s="726" t="str">
        <f>IF(Start!$D50="","",Start!$D50)</f>
        <v/>
      </c>
      <c r="D103" s="726" t="str">
        <f>IF(Start!$E$50="","",Start!$E$50)</f>
        <v/>
      </c>
      <c r="E103" s="728" t="str">
        <f>IF(Start!$F$50="","",Start!$F$50)</f>
        <v/>
      </c>
      <c r="F103" s="719" t="str">
        <f>IF($C103="","",IF(V.l.ZPV!$C$6="","0",IF(ISNA(MATCH($C103,ZPVOblN,0)),COUNTIF(ZPVOblT,".")+1,LOOKUP($C103,ZPVOblN,ZPVOblD))))</f>
        <v/>
      </c>
      <c r="G103" s="66" t="str">
        <f>IF($C103="","",'PJ-V'!$J48)</f>
        <v/>
      </c>
      <c r="H103" s="720" t="str">
        <f>IF($C103="","",LOOKUP($C103,'PJ - P'!$Y$1:$Y$50,'PJ - P'!$Z$1:$Z$50))</f>
        <v/>
      </c>
      <c r="I103" s="66" t="str">
        <f>IF($C103="","",'DV-V'!$J48)</f>
        <v/>
      </c>
      <c r="J103" s="720" t="str">
        <f>IF($C103="","",LOOKUP($C103,'DV - P'!$Y$1:$Y$50,'DV - P'!$Z$1:$Z$50))</f>
        <v/>
      </c>
      <c r="K103" s="732" t="str">
        <f>IF($C103="","",TEST!$F$48)</f>
        <v/>
      </c>
      <c r="L103" s="698" t="str">
        <f>IF($C103="","",TEST!$J$48)</f>
        <v/>
      </c>
      <c r="M103" s="700"/>
      <c r="N103" s="702" t="str">
        <f>IF($C103="","",SUM(F103,H103,J103,L103))</f>
        <v/>
      </c>
      <c r="O103" s="700"/>
      <c r="P103" s="694" t="str">
        <f>IF($C103="","",MATCH($C103,Výsledky!$K$8:$K$57,0))</f>
        <v/>
      </c>
    </row>
    <row r="104" spans="1:18" ht="12.75" customHeight="1" x14ac:dyDescent="0.2">
      <c r="A104" s="688"/>
      <c r="B104" s="710"/>
      <c r="C104" s="712"/>
      <c r="D104" s="712" t="str">
        <f>IF(Start!$E$50="","",Start!$E$50)</f>
        <v/>
      </c>
      <c r="E104" s="714" t="str">
        <f>IF(Start!$F$50="","",Start!$F$50)</f>
        <v/>
      </c>
      <c r="F104" s="719"/>
      <c r="G104" s="66" t="str">
        <f>IF($C103="","",'PJ-V'!$O48)</f>
        <v/>
      </c>
      <c r="H104" s="720"/>
      <c r="I104" s="66" t="str">
        <f>IF($C103="","",'DV-V'!$O48)</f>
        <v/>
      </c>
      <c r="J104" s="720"/>
      <c r="K104" s="696"/>
      <c r="L104" s="698"/>
      <c r="M104" s="700"/>
      <c r="N104" s="702"/>
      <c r="O104" s="700"/>
      <c r="P104" s="694"/>
    </row>
    <row r="105" spans="1:18" ht="12.75" customHeight="1" x14ac:dyDescent="0.2">
      <c r="A105" s="688"/>
      <c r="B105" s="689">
        <f>Start!$C51</f>
        <v>45</v>
      </c>
      <c r="C105" s="691" t="str">
        <f>IF(Start!$D51="","",Start!$D51)</f>
        <v/>
      </c>
      <c r="D105" s="691" t="str">
        <f>IF(Start!$E$51="","",Start!$E$51)</f>
        <v/>
      </c>
      <c r="E105" s="705" t="str">
        <f>IF(Start!$F$51="","",Start!$F$51)</f>
        <v/>
      </c>
      <c r="F105" s="707" t="str">
        <f>IF($C105="","",IF(V.l.ZPV!$C$6="","0",IF(ISNA(MATCH($C105,ZPVOblN,0)),COUNTIF(ZPVOblT,".")+1,LOOKUP($C105,ZPVOblN,ZPVOblD))))</f>
        <v/>
      </c>
      <c r="G105" s="192" t="str">
        <f>IF($C105="","",'PJ-V'!$J49)</f>
        <v/>
      </c>
      <c r="H105" s="708" t="str">
        <f>IF($C105="","",LOOKUP($C105,'PJ - P'!$Y$1:$Y$50,'PJ - P'!$Z$1:$Z$50))</f>
        <v/>
      </c>
      <c r="I105" s="192" t="str">
        <f>IF($C105="","",'DV-V'!$J49)</f>
        <v/>
      </c>
      <c r="J105" s="708" t="str">
        <f>IF($C105="","",LOOKUP($C105,'DV - P'!$Y$1:$Y$50,'DV - P'!$Z$1:$Z$50))</f>
        <v/>
      </c>
      <c r="K105" s="703" t="str">
        <f>IF($C105="","",TEST!$F$49)</f>
        <v/>
      </c>
      <c r="L105" s="715" t="str">
        <f>IF($C105="","",TEST!$J$49)</f>
        <v/>
      </c>
      <c r="M105" s="716"/>
      <c r="N105" s="717" t="str">
        <f>IF($C105="","",SUM(F105,H105,J105,L105))</f>
        <v/>
      </c>
      <c r="O105" s="716"/>
      <c r="P105" s="734" t="str">
        <f>IF($C105="","",MATCH($C105,Výsledky!$K$8:$K$57,0))</f>
        <v/>
      </c>
    </row>
    <row r="106" spans="1:18" ht="12.75" customHeight="1" x14ac:dyDescent="0.2">
      <c r="A106" s="688"/>
      <c r="B106" s="690"/>
      <c r="C106" s="692"/>
      <c r="D106" s="692" t="str">
        <f>IF(Start!$E$51="","",Start!$E$51)</f>
        <v/>
      </c>
      <c r="E106" s="706" t="str">
        <f>IF(Start!$F$51="","",Start!$F$51)</f>
        <v/>
      </c>
      <c r="F106" s="707"/>
      <c r="G106" s="192" t="str">
        <f>IF($C105="","",'PJ-V'!$O49)</f>
        <v/>
      </c>
      <c r="H106" s="708"/>
      <c r="I106" s="192" t="str">
        <f>IF($C105="","",'DV-V'!$O49)</f>
        <v/>
      </c>
      <c r="J106" s="708"/>
      <c r="K106" s="704"/>
      <c r="L106" s="715"/>
      <c r="M106" s="716"/>
      <c r="N106" s="717"/>
      <c r="O106" s="716"/>
      <c r="P106" s="734"/>
    </row>
    <row r="107" spans="1:18" ht="12.75" customHeight="1" x14ac:dyDescent="0.2">
      <c r="A107" s="688"/>
      <c r="B107" s="724">
        <f>Start!$C52</f>
        <v>46</v>
      </c>
      <c r="C107" s="726" t="str">
        <f>IF(Start!$D52="","",Start!$D52)</f>
        <v/>
      </c>
      <c r="D107" s="726" t="str">
        <f>IF(Start!$E$52="","",Start!$E$52)</f>
        <v/>
      </c>
      <c r="E107" s="728" t="str">
        <f>IF(Start!$F$52="","",Start!$F$52)</f>
        <v/>
      </c>
      <c r="F107" s="719" t="str">
        <f>IF($C107="","",IF(V.l.ZPV!$C$6="","0",IF(ISNA(MATCH($C107,ZPVOblN,0)),COUNTIF(ZPVOblT,".")+1,LOOKUP($C107,ZPVOblN,ZPVOblD))))</f>
        <v/>
      </c>
      <c r="G107" s="66" t="str">
        <f>IF($C107="","",'PJ-V'!$J50)</f>
        <v/>
      </c>
      <c r="H107" s="720" t="str">
        <f>IF($C107="","",LOOKUP($C107,'PJ - P'!$Y$1:$Y$50,'PJ - P'!$Z$1:$Z$50))</f>
        <v/>
      </c>
      <c r="I107" s="66" t="str">
        <f>IF($C107="","",'DV-V'!$J50)</f>
        <v/>
      </c>
      <c r="J107" s="720" t="str">
        <f>IF($C107="","",LOOKUP($C107,'DV - P'!$Y$1:$Y$50,'DV - P'!$Z$1:$Z$50))</f>
        <v/>
      </c>
      <c r="K107" s="732" t="str">
        <f>IF($C107="","",TEST!$F$50)</f>
        <v/>
      </c>
      <c r="L107" s="698" t="str">
        <f>IF($C107="","",TEST!$J$50)</f>
        <v/>
      </c>
      <c r="M107" s="700"/>
      <c r="N107" s="702" t="str">
        <f>IF($C107="","",SUM(F107,H107,J107,L107))</f>
        <v/>
      </c>
      <c r="O107" s="700"/>
      <c r="P107" s="694" t="str">
        <f>IF($C107="","",MATCH($C107,Výsledky!$K$8:$K$57,0))</f>
        <v/>
      </c>
    </row>
    <row r="108" spans="1:18" ht="12.75" customHeight="1" x14ac:dyDescent="0.2">
      <c r="A108" s="688"/>
      <c r="B108" s="710"/>
      <c r="C108" s="712"/>
      <c r="D108" s="712" t="str">
        <f>IF(Start!$E$52="","",Start!$E$52)</f>
        <v/>
      </c>
      <c r="E108" s="714" t="str">
        <f>IF(Start!$F$52="","",Start!$F$52)</f>
        <v/>
      </c>
      <c r="F108" s="719"/>
      <c r="G108" s="66" t="str">
        <f>IF($C107="","",'PJ-V'!$O50)</f>
        <v/>
      </c>
      <c r="H108" s="720"/>
      <c r="I108" s="66" t="str">
        <f>IF($C107="","",'DV-V'!$O50)</f>
        <v/>
      </c>
      <c r="J108" s="720"/>
      <c r="K108" s="696"/>
      <c r="L108" s="698"/>
      <c r="M108" s="700"/>
      <c r="N108" s="702"/>
      <c r="O108" s="700"/>
      <c r="P108" s="694"/>
    </row>
    <row r="109" spans="1:18" ht="12.75" customHeight="1" x14ac:dyDescent="0.2">
      <c r="A109" s="688"/>
      <c r="B109" s="689">
        <f>Start!$C53</f>
        <v>47</v>
      </c>
      <c r="C109" s="691" t="str">
        <f>IF(Start!$D53="","",Start!$D53)</f>
        <v/>
      </c>
      <c r="D109" s="691" t="str">
        <f>IF(Start!$E$53="","",Start!$E$53)</f>
        <v/>
      </c>
      <c r="E109" s="705" t="str">
        <f>IF(Start!$F$53="","",Start!$F$53)</f>
        <v/>
      </c>
      <c r="F109" s="707" t="str">
        <f>IF($C109="","",IF(V.l.ZPV!$C$6="","0",IF(ISNA(MATCH($C109,ZPVOblN,0)),COUNTIF(ZPVOblT,".")+1,LOOKUP($C109,ZPVOblN,ZPVOblD))))</f>
        <v/>
      </c>
      <c r="G109" s="192" t="str">
        <f>IF($C109="","",'PJ-V'!$J51)</f>
        <v/>
      </c>
      <c r="H109" s="708" t="str">
        <f>IF($C109="","",LOOKUP($C109,'PJ - P'!$Y$1:$Y$50,'PJ - P'!$Z$1:$Z$50))</f>
        <v/>
      </c>
      <c r="I109" s="192" t="str">
        <f>IF($C109="","",'DV-V'!$J51)</f>
        <v/>
      </c>
      <c r="J109" s="708" t="str">
        <f>IF($C109="","",LOOKUP($C109,'DV - P'!$Y$1:$Y$50,'DV - P'!$Z$1:$Z$50))</f>
        <v/>
      </c>
      <c r="K109" s="703" t="str">
        <f>IF($C109="","",TEST!$F$51)</f>
        <v/>
      </c>
      <c r="L109" s="715" t="str">
        <f>IF($C109="","",TEST!$J$51)</f>
        <v/>
      </c>
      <c r="M109" s="716"/>
      <c r="N109" s="717" t="str">
        <f>IF($C109="","",SUM(F109,H109,J109,L109))</f>
        <v/>
      </c>
      <c r="O109" s="716"/>
      <c r="P109" s="734" t="str">
        <f>IF($C109="","",MATCH($C109,Výsledky!$K$8:$K$57,0))</f>
        <v/>
      </c>
    </row>
    <row r="110" spans="1:18" ht="12.75" customHeight="1" x14ac:dyDescent="0.2">
      <c r="A110" s="688"/>
      <c r="B110" s="690"/>
      <c r="C110" s="692"/>
      <c r="D110" s="692" t="str">
        <f>IF(Start!$E$53="","",Start!$E$53)</f>
        <v/>
      </c>
      <c r="E110" s="706" t="str">
        <f>IF(Start!$F$53="","",Start!$F$53)</f>
        <v/>
      </c>
      <c r="F110" s="707"/>
      <c r="G110" s="192" t="str">
        <f>IF($C109="","",'PJ-V'!$O51)</f>
        <v/>
      </c>
      <c r="H110" s="708"/>
      <c r="I110" s="192" t="str">
        <f>IF($C109="","",'DV-V'!$O51)</f>
        <v/>
      </c>
      <c r="J110" s="708"/>
      <c r="K110" s="704"/>
      <c r="L110" s="715"/>
      <c r="M110" s="716"/>
      <c r="N110" s="717"/>
      <c r="O110" s="716"/>
      <c r="P110" s="734"/>
    </row>
    <row r="111" spans="1:18" ht="12.75" customHeight="1" x14ac:dyDescent="0.2">
      <c r="A111" s="688"/>
      <c r="B111" s="724">
        <f>Start!$C54</f>
        <v>48</v>
      </c>
      <c r="C111" s="726" t="str">
        <f>IF(Start!$D54="","",Start!$D54)</f>
        <v/>
      </c>
      <c r="D111" s="726" t="str">
        <f>IF(Start!$E$54="","",Start!$E$54)</f>
        <v/>
      </c>
      <c r="E111" s="728" t="str">
        <f>IF(Start!$F$54="","",Start!$F$54)</f>
        <v/>
      </c>
      <c r="F111" s="719" t="str">
        <f>IF($C111="","",IF(V.l.ZPV!$C$6="","0",IF(ISNA(MATCH($C111,ZPVOblN,0)),COUNTIF(ZPVOblT,".")+1,LOOKUP($C111,ZPVOblN,ZPVOblD))))</f>
        <v/>
      </c>
      <c r="G111" s="66" t="str">
        <f>IF($C111="","",'PJ-V'!$J52)</f>
        <v/>
      </c>
      <c r="H111" s="720" t="str">
        <f>IF($C111="","",LOOKUP($C111,'PJ - P'!$Y$1:$Y$50,'PJ - P'!$Z$1:$Z$50))</f>
        <v/>
      </c>
      <c r="I111" s="66" t="str">
        <f>IF($C111="","",'DV-V'!$J52)</f>
        <v/>
      </c>
      <c r="J111" s="720" t="str">
        <f>IF($C111="","",LOOKUP($C111,'DV - P'!$Y$1:$Y$50,'DV - P'!$Z$1:$Z$50))</f>
        <v/>
      </c>
      <c r="K111" s="732" t="str">
        <f>IF($C111="","",TEST!$F$52)</f>
        <v/>
      </c>
      <c r="L111" s="698" t="str">
        <f>IF($C111="","",TEST!$J$52)</f>
        <v/>
      </c>
      <c r="M111" s="700"/>
      <c r="N111" s="702" t="str">
        <f>IF($C111="","",SUM(F111,H111,J111,L111))</f>
        <v/>
      </c>
      <c r="O111" s="700"/>
      <c r="P111" s="694" t="str">
        <f>IF($C111="","",MATCH($C111,Výsledky!$K$8:$K$57,0))</f>
        <v/>
      </c>
    </row>
    <row r="112" spans="1:18" ht="12.75" customHeight="1" x14ac:dyDescent="0.2">
      <c r="A112" s="688"/>
      <c r="B112" s="710"/>
      <c r="C112" s="712"/>
      <c r="D112" s="712" t="str">
        <f>IF(Start!$E$54="","",Start!$E$54)</f>
        <v/>
      </c>
      <c r="E112" s="714" t="str">
        <f>IF(Start!$F$54="","",Start!$F$54)</f>
        <v/>
      </c>
      <c r="F112" s="719"/>
      <c r="G112" s="66" t="str">
        <f>IF($C111="","",'PJ-V'!$O52)</f>
        <v/>
      </c>
      <c r="H112" s="720"/>
      <c r="I112" s="66" t="str">
        <f>IF($C111="","",'DV-V'!$O52)</f>
        <v/>
      </c>
      <c r="J112" s="720"/>
      <c r="K112" s="696"/>
      <c r="L112" s="698"/>
      <c r="M112" s="700"/>
      <c r="N112" s="702"/>
      <c r="O112" s="700"/>
      <c r="P112" s="694"/>
    </row>
    <row r="113" spans="1:16" ht="12.75" customHeight="1" x14ac:dyDescent="0.2">
      <c r="A113" s="688"/>
      <c r="B113" s="689">
        <f>Start!$C55</f>
        <v>49</v>
      </c>
      <c r="C113" s="691" t="str">
        <f>IF(Start!$D55="","",Start!$D55)</f>
        <v/>
      </c>
      <c r="D113" s="691" t="str">
        <f>IF(Start!$E$55="","",Start!$E$55)</f>
        <v/>
      </c>
      <c r="E113" s="705" t="str">
        <f>IF(Start!$F$55="","",Start!$F$55)</f>
        <v/>
      </c>
      <c r="F113" s="707" t="str">
        <f>IF($C113="","",IF(V.l.ZPV!$C$6="","0",IF(ISNA(MATCH($C113,ZPVOblN,0)),COUNTIF(ZPVOblT,".")+1,LOOKUP($C113,ZPVOblN,ZPVOblD))))</f>
        <v/>
      </c>
      <c r="G113" s="192" t="str">
        <f>IF($C113="","",'PJ-V'!$J53)</f>
        <v/>
      </c>
      <c r="H113" s="708" t="str">
        <f>IF($C113="","",LOOKUP($C113,'PJ - P'!$Y$1:$Y$50,'PJ - P'!$Z$1:$Z$50))</f>
        <v/>
      </c>
      <c r="I113" s="192" t="str">
        <f>IF($C113="","",'DV-V'!$J53)</f>
        <v/>
      </c>
      <c r="J113" s="708" t="str">
        <f>IF($C113="","",LOOKUP($C113,'DV - P'!$Y$1:$Y$50,'DV - P'!$Z$1:$Z$50))</f>
        <v/>
      </c>
      <c r="K113" s="703" t="str">
        <f>IF($C113="","",TEST!$F$53)</f>
        <v/>
      </c>
      <c r="L113" s="715" t="str">
        <f>IF($C113="","",TEST!$J$53)</f>
        <v/>
      </c>
      <c r="M113" s="716"/>
      <c r="N113" s="717" t="str">
        <f>IF($C113="","",SUM(F113,H113,J113,L113))</f>
        <v/>
      </c>
      <c r="O113" s="716"/>
      <c r="P113" s="734" t="str">
        <f>IF($C113="","",MATCH($C113,Výsledky!$K$8:$K$57,0))</f>
        <v/>
      </c>
    </row>
    <row r="114" spans="1:16" ht="12.75" customHeight="1" x14ac:dyDescent="0.2">
      <c r="A114" s="688"/>
      <c r="B114" s="690"/>
      <c r="C114" s="692"/>
      <c r="D114" s="692" t="str">
        <f>IF(Start!$E$55="","",Start!$E$55)</f>
        <v/>
      </c>
      <c r="E114" s="706" t="str">
        <f>IF(Start!$F$55="","",Start!$F$55)</f>
        <v/>
      </c>
      <c r="F114" s="707"/>
      <c r="G114" s="192" t="str">
        <f>IF($C113="","",'PJ-V'!$O53)</f>
        <v/>
      </c>
      <c r="H114" s="708"/>
      <c r="I114" s="192" t="str">
        <f>IF($C113="","",'DV-V'!$O53)</f>
        <v/>
      </c>
      <c r="J114" s="708"/>
      <c r="K114" s="704"/>
      <c r="L114" s="715"/>
      <c r="M114" s="716"/>
      <c r="N114" s="717"/>
      <c r="O114" s="716"/>
      <c r="P114" s="734"/>
    </row>
    <row r="115" spans="1:16" ht="12.75" customHeight="1" x14ac:dyDescent="0.2">
      <c r="A115" s="688"/>
      <c r="B115" s="724">
        <f>Start!$C56</f>
        <v>50</v>
      </c>
      <c r="C115" s="726" t="str">
        <f>IF(Start!$D56="","",Start!$D56)</f>
        <v/>
      </c>
      <c r="D115" s="726" t="str">
        <f>IF(Start!$E$56="","",Start!$E$56)</f>
        <v/>
      </c>
      <c r="E115" s="728" t="str">
        <f>IF(Start!$F$56="","",Start!$F$56)</f>
        <v/>
      </c>
      <c r="F115" s="719" t="str">
        <f>IF($C115="","",IF(V.l.ZPV!$C$6="","0",IF(ISNA(MATCH($C115,ZPVOblN,0)),COUNTIF(ZPVOblT,".")+1,LOOKUP($C115,ZPVOblN,ZPVOblD))))</f>
        <v/>
      </c>
      <c r="G115" s="66" t="str">
        <f>IF($C115="","",'PJ-V'!$J54)</f>
        <v/>
      </c>
      <c r="H115" s="720" t="str">
        <f>IF($C115="","",LOOKUP($C115,'PJ - P'!$Y$1:$Y$50,'PJ - P'!$Z$1:$Z$50))</f>
        <v/>
      </c>
      <c r="I115" s="66" t="str">
        <f>IF($C115="","",'DV-V'!$J54)</f>
        <v/>
      </c>
      <c r="J115" s="720" t="str">
        <f>IF($C115="","",LOOKUP($C115,'DV - P'!$Y$1:$Y$50,'DV - P'!$Z$1:$Z$50))</f>
        <v/>
      </c>
      <c r="K115" s="732" t="str">
        <f>IF($C115="","",TEST!$F$54)</f>
        <v/>
      </c>
      <c r="L115" s="698" t="str">
        <f>IF($C115="","",TEST!$J$54)</f>
        <v/>
      </c>
      <c r="M115" s="700"/>
      <c r="N115" s="702" t="str">
        <f>IF($C115="","",SUM(F115,H115,J115,L115))</f>
        <v/>
      </c>
      <c r="O115" s="700"/>
      <c r="P115" s="694" t="str">
        <f>IF($C115="","",MATCH($C115,Výsledky!$K$8:$K$57,0))</f>
        <v/>
      </c>
    </row>
    <row r="116" spans="1:16" ht="12.75" customHeight="1" thickBot="1" x14ac:dyDescent="0.25">
      <c r="A116" s="688"/>
      <c r="B116" s="725"/>
      <c r="C116" s="727"/>
      <c r="D116" s="727" t="str">
        <f>IF(Start!$E$56="","",Start!$E$56)</f>
        <v/>
      </c>
      <c r="E116" s="729" t="str">
        <f>IF(Start!$F$56="","",Start!$F$56)</f>
        <v/>
      </c>
      <c r="F116" s="730"/>
      <c r="G116" s="559" t="str">
        <f>IF($C115="","",'PJ-V'!$O54)</f>
        <v/>
      </c>
      <c r="H116" s="731"/>
      <c r="I116" s="559" t="str">
        <f>IF($C115="","",'DV-V'!$O54)</f>
        <v/>
      </c>
      <c r="J116" s="731"/>
      <c r="K116" s="733"/>
      <c r="L116" s="721"/>
      <c r="M116" s="722"/>
      <c r="N116" s="723"/>
      <c r="O116" s="722"/>
      <c r="P116" s="718"/>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 ref="A105:A106"/>
    <mergeCell ref="B105:B106"/>
    <mergeCell ref="C105:C106"/>
    <mergeCell ref="A103:A104"/>
    <mergeCell ref="B103:B104"/>
    <mergeCell ref="C103:C104"/>
    <mergeCell ref="D103:D104"/>
    <mergeCell ref="H77:H78"/>
    <mergeCell ref="A81:A82"/>
    <mergeCell ref="B81:B82"/>
    <mergeCell ref="C81:C82"/>
    <mergeCell ref="D81:D82"/>
    <mergeCell ref="E81:E82"/>
    <mergeCell ref="F81:F82"/>
    <mergeCell ref="B89:B90"/>
    <mergeCell ref="C89:C90"/>
    <mergeCell ref="D89:D90"/>
    <mergeCell ref="E89:E90"/>
    <mergeCell ref="F89:F90"/>
    <mergeCell ref="E73:E74"/>
    <mergeCell ref="F73:F74"/>
    <mergeCell ref="D105:D106"/>
    <mergeCell ref="E105:E106"/>
    <mergeCell ref="F105:F106"/>
    <mergeCell ref="H105:H106"/>
    <mergeCell ref="J105:J106"/>
    <mergeCell ref="K105:K106"/>
    <mergeCell ref="F75:F76"/>
    <mergeCell ref="K81:K82"/>
    <mergeCell ref="P103:P104"/>
    <mergeCell ref="E103:E104"/>
    <mergeCell ref="K71:K72"/>
    <mergeCell ref="L71:L72"/>
    <mergeCell ref="M71:M72"/>
    <mergeCell ref="N71:N72"/>
    <mergeCell ref="O71:O72"/>
    <mergeCell ref="P71:P72"/>
    <mergeCell ref="O69:O70"/>
    <mergeCell ref="P69:P70"/>
    <mergeCell ref="K69:K70"/>
    <mergeCell ref="L69:L70"/>
    <mergeCell ref="M69:M70"/>
    <mergeCell ref="N69:N70"/>
    <mergeCell ref="P79:P80"/>
    <mergeCell ref="J75:J76"/>
    <mergeCell ref="M73:M74"/>
    <mergeCell ref="K75:K76"/>
    <mergeCell ref="K73:K74"/>
    <mergeCell ref="L73:L74"/>
    <mergeCell ref="L75:L76"/>
    <mergeCell ref="M75:M76"/>
    <mergeCell ref="H79:H80"/>
    <mergeCell ref="J79:J80"/>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J55:J56"/>
    <mergeCell ref="K55:K56"/>
    <mergeCell ref="I63:J63"/>
    <mergeCell ref="K63:L63"/>
    <mergeCell ref="B59:P59"/>
    <mergeCell ref="C61:G61"/>
    <mergeCell ref="L47:L48"/>
    <mergeCell ref="P47:P48"/>
    <mergeCell ref="K57:K58"/>
    <mergeCell ref="A41:A42"/>
    <mergeCell ref="B41:B42"/>
    <mergeCell ref="C41:C42"/>
    <mergeCell ref="D41:D42"/>
    <mergeCell ref="E41:E42"/>
    <mergeCell ref="N41:N42"/>
    <mergeCell ref="K41:K42"/>
    <mergeCell ref="M41:M42"/>
    <mergeCell ref="O37:O38"/>
    <mergeCell ref="J41:J42"/>
    <mergeCell ref="L41:L42"/>
    <mergeCell ref="A39:A40"/>
    <mergeCell ref="B39:B40"/>
    <mergeCell ref="C39:C40"/>
    <mergeCell ref="D39:D40"/>
    <mergeCell ref="E39:E40"/>
    <mergeCell ref="F39:F40"/>
    <mergeCell ref="H39:H40"/>
    <mergeCell ref="O39:O40"/>
    <mergeCell ref="A37:A38"/>
    <mergeCell ref="B37:B38"/>
    <mergeCell ref="C37:C38"/>
    <mergeCell ref="D37:D38"/>
    <mergeCell ref="E37:E38"/>
    <mergeCell ref="L37:L38"/>
    <mergeCell ref="J39:J40"/>
    <mergeCell ref="A31:A32"/>
    <mergeCell ref="B31:B32"/>
    <mergeCell ref="C31:C32"/>
    <mergeCell ref="D31:D32"/>
    <mergeCell ref="A29:A30"/>
    <mergeCell ref="B29:B30"/>
    <mergeCell ref="C29:C30"/>
    <mergeCell ref="D29:D30"/>
    <mergeCell ref="F35:F36"/>
    <mergeCell ref="H35:H36"/>
    <mergeCell ref="F29:F30"/>
    <mergeCell ref="H29:H30"/>
    <mergeCell ref="J29:J30"/>
    <mergeCell ref="F31:F32"/>
    <mergeCell ref="K29:K30"/>
    <mergeCell ref="A35:A36"/>
    <mergeCell ref="B35:B36"/>
    <mergeCell ref="C35:C36"/>
    <mergeCell ref="D35:D36"/>
    <mergeCell ref="E35:E36"/>
    <mergeCell ref="E31:E32"/>
    <mergeCell ref="E29:E30"/>
    <mergeCell ref="F37:F38"/>
    <mergeCell ref="K37:K38"/>
    <mergeCell ref="M35:M36"/>
    <mergeCell ref="A33:A34"/>
    <mergeCell ref="B33:B34"/>
    <mergeCell ref="C33:C34"/>
    <mergeCell ref="D33:D34"/>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L15:L16"/>
    <mergeCell ref="L31:L32"/>
    <mergeCell ref="K9:K10"/>
    <mergeCell ref="C3:G3"/>
    <mergeCell ref="H3:N3"/>
    <mergeCell ref="D6:D8"/>
    <mergeCell ref="M51:M52"/>
    <mergeCell ref="M55:M56"/>
    <mergeCell ref="M57:M58"/>
    <mergeCell ref="M53:M54"/>
    <mergeCell ref="O49:O50"/>
    <mergeCell ref="O47:O48"/>
    <mergeCell ref="N53:N54"/>
    <mergeCell ref="O53:O54"/>
    <mergeCell ref="O51:O52"/>
    <mergeCell ref="M47:M48"/>
    <mergeCell ref="M49:M50"/>
    <mergeCell ref="O57:O58"/>
    <mergeCell ref="O55:O56"/>
    <mergeCell ref="O35:O36"/>
    <mergeCell ref="K33:K34"/>
    <mergeCell ref="M29:M30"/>
    <mergeCell ref="M31:M32"/>
    <mergeCell ref="M33:M34"/>
    <mergeCell ref="K35:K36"/>
    <mergeCell ref="M25:M26"/>
    <mergeCell ref="L17:L18"/>
    <mergeCell ref="L19:L20"/>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K17:K18"/>
    <mergeCell ref="D9:D10"/>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P15:P16"/>
    <mergeCell ref="P17:P18"/>
    <mergeCell ref="P19:P20"/>
    <mergeCell ref="L23:L24"/>
    <mergeCell ref="N43:N44"/>
    <mergeCell ref="N33:N34"/>
    <mergeCell ref="N29:N30"/>
    <mergeCell ref="N27:N28"/>
    <mergeCell ref="N25:N26"/>
    <mergeCell ref="M15:M16"/>
    <mergeCell ref="N31:N32"/>
    <mergeCell ref="P37:P38"/>
    <mergeCell ref="D27:D28"/>
    <mergeCell ref="K23:K24"/>
    <mergeCell ref="J25:J26"/>
    <mergeCell ref="K25:K26"/>
    <mergeCell ref="K27:K28"/>
    <mergeCell ref="L25:L26"/>
    <mergeCell ref="L35:L36"/>
    <mergeCell ref="H17:H18"/>
    <mergeCell ref="F17:F18"/>
    <mergeCell ref="E17:E18"/>
    <mergeCell ref="F15:F16"/>
    <mergeCell ref="F33:F34"/>
    <mergeCell ref="H31:H32"/>
    <mergeCell ref="E33:E34"/>
    <mergeCell ref="J31:J32"/>
    <mergeCell ref="K31:K32"/>
    <mergeCell ref="A23:A24"/>
    <mergeCell ref="B23:B24"/>
    <mergeCell ref="C23:C24"/>
    <mergeCell ref="E23:E24"/>
    <mergeCell ref="A25:A26"/>
    <mergeCell ref="H27:H28"/>
    <mergeCell ref="J27:J28"/>
    <mergeCell ref="J23:J24"/>
    <mergeCell ref="D23:D24"/>
    <mergeCell ref="D25:D26"/>
    <mergeCell ref="C25:C26"/>
    <mergeCell ref="F23:F24"/>
    <mergeCell ref="H23:H24"/>
    <mergeCell ref="F25:F26"/>
    <mergeCell ref="H25:H26"/>
    <mergeCell ref="E25:E26"/>
    <mergeCell ref="E27:E28"/>
    <mergeCell ref="B25:B26"/>
    <mergeCell ref="A27:A28"/>
    <mergeCell ref="B27:B28"/>
    <mergeCell ref="C27:C28"/>
    <mergeCell ref="A19:A20"/>
    <mergeCell ref="B19:B20"/>
    <mergeCell ref="C19:C20"/>
    <mergeCell ref="E19:E20"/>
    <mergeCell ref="B21:B22"/>
    <mergeCell ref="C21:C22"/>
    <mergeCell ref="E21:E22"/>
    <mergeCell ref="A21:A22"/>
    <mergeCell ref="K19:K20"/>
    <mergeCell ref="D19:D20"/>
    <mergeCell ref="D21:D22"/>
    <mergeCell ref="K21:K22"/>
    <mergeCell ref="H21:H22"/>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E15:E16"/>
    <mergeCell ref="A47:A48"/>
    <mergeCell ref="B47:B48"/>
    <mergeCell ref="C47:C48"/>
    <mergeCell ref="A43:A44"/>
    <mergeCell ref="B43:B44"/>
    <mergeCell ref="C43:C44"/>
    <mergeCell ref="A45:A46"/>
    <mergeCell ref="B45:B46"/>
    <mergeCell ref="C45:C4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E43:E44"/>
    <mergeCell ref="B64:B66"/>
    <mergeCell ref="C64:C66"/>
    <mergeCell ref="H65:H66"/>
    <mergeCell ref="F65:F66"/>
    <mergeCell ref="D64:D66"/>
    <mergeCell ref="E64:E66"/>
    <mergeCell ref="G64:H64"/>
    <mergeCell ref="E47:E48"/>
    <mergeCell ref="D47:D48"/>
    <mergeCell ref="H47:H48"/>
    <mergeCell ref="F47:F48"/>
    <mergeCell ref="F45:F46"/>
    <mergeCell ref="D43:D44"/>
    <mergeCell ref="D45:D46"/>
    <mergeCell ref="H45:H46"/>
    <mergeCell ref="H43:H44"/>
    <mergeCell ref="E45:E46"/>
    <mergeCell ref="G63:H63"/>
    <mergeCell ref="P49:P50"/>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E9:E10"/>
    <mergeCell ref="N6:N8"/>
    <mergeCell ref="K5:L5"/>
    <mergeCell ref="N9:N10"/>
    <mergeCell ref="G6:H6"/>
    <mergeCell ref="H9:H10"/>
    <mergeCell ref="B77:B78"/>
    <mergeCell ref="C77:C78"/>
    <mergeCell ref="D77:D78"/>
    <mergeCell ref="E77:E78"/>
    <mergeCell ref="F77:F78"/>
    <mergeCell ref="K77:K78"/>
    <mergeCell ref="L77:L78"/>
    <mergeCell ref="M77:M78"/>
    <mergeCell ref="K11:K12"/>
    <mergeCell ref="K13:K14"/>
    <mergeCell ref="K15:K16"/>
    <mergeCell ref="J45:J46"/>
    <mergeCell ref="H33:H34"/>
    <mergeCell ref="J33:J34"/>
    <mergeCell ref="J35:J36"/>
    <mergeCell ref="H37:H38"/>
    <mergeCell ref="J37:J38"/>
    <mergeCell ref="H75:H76"/>
    <mergeCell ref="N73:N74"/>
    <mergeCell ref="O75:O76"/>
    <mergeCell ref="O77:O78"/>
    <mergeCell ref="P77:P78"/>
    <mergeCell ref="J73:J74"/>
    <mergeCell ref="A77:A78"/>
    <mergeCell ref="K79:K80"/>
    <mergeCell ref="L79:L80"/>
    <mergeCell ref="M79:M80"/>
    <mergeCell ref="N79:N80"/>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A79:A80"/>
    <mergeCell ref="B79:B80"/>
    <mergeCell ref="C79:C80"/>
    <mergeCell ref="D79:D80"/>
    <mergeCell ref="E79:E80"/>
    <mergeCell ref="F79:F80"/>
    <mergeCell ref="O79:O80"/>
    <mergeCell ref="J77:J78"/>
    <mergeCell ref="N77:N78"/>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L81:L82"/>
    <mergeCell ref="M81:M82"/>
    <mergeCell ref="N81:N82"/>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N85:N86"/>
    <mergeCell ref="K85:K86"/>
    <mergeCell ref="L85:L86"/>
    <mergeCell ref="M85:M86"/>
    <mergeCell ref="F93:F94"/>
    <mergeCell ref="K93:K94"/>
    <mergeCell ref="L93:L94"/>
    <mergeCell ref="M93:M94"/>
    <mergeCell ref="N89:N90"/>
    <mergeCell ref="N93:N94"/>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K89:K90"/>
    <mergeCell ref="L89:L90"/>
    <mergeCell ref="M89:M90"/>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P107:P108"/>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A115:A116"/>
    <mergeCell ref="B115:B116"/>
    <mergeCell ref="C115:C116"/>
    <mergeCell ref="D115:D116"/>
    <mergeCell ref="E115:E116"/>
    <mergeCell ref="F115:F116"/>
    <mergeCell ref="H115:H116"/>
    <mergeCell ref="J115:J116"/>
    <mergeCell ref="L111:L112"/>
    <mergeCell ref="L45:L46"/>
    <mergeCell ref="F67:F68"/>
    <mergeCell ref="H67:H68"/>
    <mergeCell ref="J67:J68"/>
    <mergeCell ref="J57:J58"/>
    <mergeCell ref="J65:J66"/>
    <mergeCell ref="I64:J64"/>
    <mergeCell ref="J47:J48"/>
    <mergeCell ref="L49:L50"/>
    <mergeCell ref="L51:L52"/>
    <mergeCell ref="K53:K54"/>
    <mergeCell ref="L53:L54"/>
    <mergeCell ref="J53:J54"/>
    <mergeCell ref="K51:K52"/>
    <mergeCell ref="J49:J50"/>
    <mergeCell ref="J51:J52"/>
    <mergeCell ref="M45:M46"/>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M111:M112"/>
    <mergeCell ref="A101:A102"/>
    <mergeCell ref="B101:B102"/>
    <mergeCell ref="C101:C102"/>
    <mergeCell ref="D101:D102"/>
    <mergeCell ref="P67:P68"/>
    <mergeCell ref="K67:K68"/>
    <mergeCell ref="L67:L68"/>
    <mergeCell ref="M67:M68"/>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617" t="s">
        <v>7</v>
      </c>
      <c r="C1" s="617"/>
      <c r="D1" s="617"/>
      <c r="E1" s="617"/>
      <c r="F1" s="617"/>
      <c r="G1" s="617"/>
      <c r="H1" s="617"/>
      <c r="I1" s="617"/>
      <c r="J1" s="617"/>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Lozice</v>
      </c>
      <c r="E1" t="str">
        <f>IF(Start!$F$7="","",Start!$F$7)</f>
        <v>CR</v>
      </c>
      <c r="G1" t="str">
        <f>IF($C9="","",'PJ-V'!$J5)</f>
        <v/>
      </c>
      <c r="H1" t="str">
        <f>IF($C9="","",'PJ-V'!$O5)</f>
        <v/>
      </c>
    </row>
    <row r="2" spans="1:8" x14ac:dyDescent="0.2">
      <c r="A2">
        <v>2</v>
      </c>
      <c r="D2" t="str">
        <f>IF(Start!$E$8="","",Start!$E$8)</f>
        <v>Voleč</v>
      </c>
      <c r="E2" t="str">
        <f>IF(Start!$F$8="","",Start!$F$8)</f>
        <v>PA</v>
      </c>
      <c r="G2" t="str">
        <f>IF($C9="","",'PJ-V'!$O5)</f>
        <v/>
      </c>
    </row>
    <row r="3" spans="1:8" x14ac:dyDescent="0.2">
      <c r="A3">
        <v>3</v>
      </c>
      <c r="D3" t="str">
        <f>IF(Start!$E$9="","",Start!$E$9)</f>
        <v>Lanškroun</v>
      </c>
      <c r="E3" t="str">
        <f>IF(Start!$F$9="","",Start!$F$9)</f>
        <v>UO</v>
      </c>
    </row>
    <row r="4" spans="1:8" x14ac:dyDescent="0.2">
      <c r="A4">
        <v>4</v>
      </c>
      <c r="D4" t="str">
        <f>IF(Start!$E$10="","",Start!$E$10)</f>
        <v>Skuteč</v>
      </c>
      <c r="E4" t="str">
        <f>IF(Start!$F$10="","",Start!$F$10)</f>
        <v>CR</v>
      </c>
    </row>
    <row r="5" spans="1:8" x14ac:dyDescent="0.2">
      <c r="A5">
        <v>5</v>
      </c>
      <c r="D5" t="str">
        <f>IF(Start!$E$11="","",Start!$E$11)</f>
        <v>Pardubice - město</v>
      </c>
      <c r="E5" t="str">
        <f>IF(Start!$F$11="","",Start!$F$11)</f>
        <v>PA</v>
      </c>
    </row>
    <row r="6" spans="1:8" x14ac:dyDescent="0.2">
      <c r="A6">
        <v>6</v>
      </c>
      <c r="D6" t="str">
        <f>IF(Start!$E$12="","",Start!$E$12)</f>
        <v>Lukavice</v>
      </c>
      <c r="E6" t="str">
        <f>IF(Start!$F$12="","",Start!$F$12)</f>
        <v>UO</v>
      </c>
    </row>
    <row r="7" spans="1:8" x14ac:dyDescent="0.2">
      <c r="A7">
        <v>7</v>
      </c>
      <c r="D7" t="str">
        <f>IF(Start!$E$13="","",Start!$E$13)</f>
        <v>Třebovice</v>
      </c>
      <c r="E7" t="str">
        <f>IF(Start!$F$13="","",Start!$F$13)</f>
        <v>UO</v>
      </c>
    </row>
    <row r="8" spans="1:8" x14ac:dyDescent="0.2">
      <c r="A8">
        <v>8</v>
      </c>
      <c r="D8" t="str">
        <f>IF(Start!$E$14="","",Start!$E$14)</f>
        <v/>
      </c>
      <c r="E8" t="str">
        <f>IF(Start!$F$14="","",Start!$F$14)</f>
        <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2018-06-09T15:45:17Z</cp:lastPrinted>
  <dcterms:created xsi:type="dcterms:W3CDTF">1998-04-21T10:56:50Z</dcterms:created>
  <dcterms:modified xsi:type="dcterms:W3CDTF">2018-06-12T08:05:53Z</dcterms:modified>
  <cp:category>Hasiči</cp:category>
</cp:coreProperties>
</file>